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0" yWindow="0" windowWidth="28800" windowHeight="12585"/>
  </bookViews>
  <sheets>
    <sheet name="Details" sheetId="2" r:id="rId1"/>
    <sheet name="Dashboard" sheetId="6" r:id="rId2"/>
    <sheet name="Project Plan" sheetId="1" r:id="rId3"/>
    <sheet name="Projects Summary" sheetId="5" r:id="rId4"/>
    <sheet name="Data Sheet" sheetId="4" r:id="rId5"/>
    <sheet name="Advanced Project Plan Template" sheetId="3" r:id="rId6"/>
  </sheets>
  <definedNames>
    <definedName name="rng_All_Projects">'Projects Summary'!$B$3:$B$13</definedName>
  </definedNames>
  <calcPr calcId="145621"/>
</workbook>
</file>

<file path=xl/calcChain.xml><?xml version="1.0" encoding="utf-8"?>
<calcChain xmlns="http://schemas.openxmlformats.org/spreadsheetml/2006/main">
  <c r="X11" i="6" l="1"/>
  <c r="X9" i="6"/>
  <c r="I1" i="5" l="1"/>
  <c r="K6" i="5" l="1"/>
  <c r="K3" i="5"/>
  <c r="K8" i="5"/>
  <c r="K7" i="5"/>
  <c r="K4" i="5"/>
  <c r="K5" i="5"/>
  <c r="G5" i="5"/>
  <c r="C6" i="6" s="1"/>
  <c r="C7" i="6" s="1"/>
  <c r="G6" i="5"/>
  <c r="G7" i="5"/>
  <c r="G8" i="5"/>
  <c r="G9" i="5"/>
  <c r="G10" i="5"/>
  <c r="G11" i="5"/>
  <c r="G12" i="5"/>
  <c r="G13" i="5"/>
  <c r="G4" i="5"/>
  <c r="F5" i="5"/>
  <c r="H3" i="6" s="1"/>
  <c r="F6" i="5"/>
  <c r="F7" i="5"/>
  <c r="F8" i="5"/>
  <c r="F9" i="5"/>
  <c r="F10" i="5"/>
  <c r="F11" i="5"/>
  <c r="F12" i="5"/>
  <c r="F13" i="5"/>
  <c r="F4" i="5"/>
  <c r="E5" i="5" a="1"/>
  <c r="E5" i="5" s="1"/>
  <c r="Q3" i="6" s="1"/>
  <c r="E6" i="5" a="1"/>
  <c r="E6" i="5" s="1"/>
  <c r="E7" i="5" a="1"/>
  <c r="E7" i="5" s="1"/>
  <c r="E8" i="5" a="1"/>
  <c r="E8" i="5" s="1"/>
  <c r="E9" i="5" a="1"/>
  <c r="E9" i="5" s="1"/>
  <c r="E10" i="5" a="1"/>
  <c r="E10" i="5" s="1"/>
  <c r="E11" i="5" a="1"/>
  <c r="E11" i="5" s="1"/>
  <c r="E12" i="5" a="1"/>
  <c r="E12" i="5" s="1"/>
  <c r="E13" i="5" a="1"/>
  <c r="E13" i="5" s="1"/>
  <c r="E4" i="5" a="1"/>
  <c r="E4" i="5" s="1"/>
  <c r="D5" i="5" a="1"/>
  <c r="D5" i="5" s="1"/>
  <c r="M3" i="6" s="1"/>
  <c r="D6" i="5" a="1"/>
  <c r="D6" i="5" s="1"/>
  <c r="D7" i="5" a="1"/>
  <c r="D7" i="5" s="1"/>
  <c r="D8" i="5" a="1"/>
  <c r="D8" i="5" s="1"/>
  <c r="D9" i="5" a="1"/>
  <c r="D9" i="5" s="1"/>
  <c r="D10" i="5" a="1"/>
  <c r="D10" i="5" s="1"/>
  <c r="D11" i="5" a="1"/>
  <c r="D11" i="5" s="1"/>
  <c r="D12" i="5" a="1"/>
  <c r="D12" i="5" s="1"/>
  <c r="D13" i="5" a="1"/>
  <c r="D13" i="5" s="1"/>
  <c r="D4" i="5" a="1"/>
  <c r="D4" i="5" s="1"/>
  <c r="D3" i="5"/>
  <c r="G3" i="5"/>
  <c r="E10" i="1" s="1"/>
  <c r="F3" i="5"/>
  <c r="C14" i="1" s="1"/>
  <c r="E3" i="5"/>
  <c r="E9" i="1" s="1"/>
  <c r="C3" i="5"/>
  <c r="C4" i="5"/>
  <c r="C5" i="5"/>
  <c r="U3" i="6" s="1"/>
  <c r="C6" i="5"/>
  <c r="C7" i="5"/>
  <c r="C8" i="5"/>
  <c r="C9" i="5"/>
  <c r="C10" i="5"/>
  <c r="C11" i="5"/>
  <c r="C12" i="5"/>
  <c r="C13" i="5"/>
  <c r="E8" i="1" l="1"/>
  <c r="R2" i="1" s="1"/>
  <c r="K1" i="1"/>
  <c r="D24" i="1" l="1"/>
  <c r="D23" i="1"/>
  <c r="D21" i="1"/>
  <c r="D22" i="1"/>
  <c r="D20" i="1"/>
  <c r="D25" i="1"/>
  <c r="D19" i="1"/>
  <c r="D18" i="1"/>
  <c r="I3" i="1" s="1"/>
  <c r="I4" i="1" s="1"/>
  <c r="Q4" i="1" s="1"/>
  <c r="E11" i="1" l="1"/>
  <c r="C13" i="1"/>
  <c r="N4" i="1" l="1"/>
  <c r="L4" i="1" l="1"/>
  <c r="M4" i="1" s="1"/>
  <c r="K4" i="1"/>
  <c r="O4" i="1"/>
  <c r="P4" i="1" s="1"/>
  <c r="I5" i="1"/>
  <c r="L5" i="1" l="1"/>
  <c r="Q5" i="1"/>
  <c r="J5" i="1" s="1"/>
  <c r="K5" i="1"/>
  <c r="N5" i="1"/>
  <c r="O5" i="1"/>
  <c r="I6" i="1"/>
  <c r="Q6" i="1" s="1"/>
  <c r="J6" i="1" s="1"/>
  <c r="I7" i="1" l="1"/>
  <c r="Q7" i="1" s="1"/>
  <c r="J7" i="1" s="1"/>
  <c r="K6" i="1"/>
  <c r="N6" i="1"/>
  <c r="O6" i="1"/>
  <c r="L6" i="1"/>
  <c r="P5" i="1"/>
  <c r="M5" i="1"/>
  <c r="P6" i="1" l="1"/>
  <c r="I8" i="1"/>
  <c r="Q8" i="1" s="1"/>
  <c r="J8" i="1" s="1"/>
  <c r="O7" i="1"/>
  <c r="K7" i="1"/>
  <c r="N7" i="1"/>
  <c r="L7" i="1"/>
  <c r="M6" i="1"/>
  <c r="M7" i="1" l="1"/>
  <c r="I9" i="1"/>
  <c r="Q9" i="1" s="1"/>
  <c r="J9" i="1" s="1"/>
  <c r="O8" i="1"/>
  <c r="N8" i="1"/>
  <c r="K8" i="1"/>
  <c r="L8" i="1"/>
  <c r="P7" i="1"/>
  <c r="M8" i="1" l="1"/>
  <c r="I10" i="1"/>
  <c r="Q10" i="1" s="1"/>
  <c r="J10" i="1" s="1"/>
  <c r="O9" i="1"/>
  <c r="K9" i="1"/>
  <c r="N9" i="1"/>
  <c r="L9" i="1"/>
  <c r="P8" i="1"/>
  <c r="P9" i="1" l="1"/>
  <c r="I11" i="1"/>
  <c r="Q11" i="1" s="1"/>
  <c r="J11" i="1" s="1"/>
  <c r="K10" i="1"/>
  <c r="N10" i="1"/>
  <c r="O10" i="1"/>
  <c r="L10" i="1"/>
  <c r="M9" i="1"/>
  <c r="M10" i="1" l="1"/>
  <c r="P10" i="1"/>
  <c r="I12" i="1"/>
  <c r="Q12" i="1" s="1"/>
  <c r="J12" i="1" s="1"/>
  <c r="N11" i="1"/>
  <c r="K11" i="1"/>
  <c r="O11" i="1"/>
  <c r="L11" i="1"/>
  <c r="M11" i="1" l="1"/>
  <c r="P11" i="1"/>
  <c r="I13" i="1"/>
  <c r="Q13" i="1" s="1"/>
  <c r="J13" i="1" s="1"/>
  <c r="O12" i="1"/>
  <c r="N12" i="1"/>
  <c r="K12" i="1"/>
  <c r="L12" i="1"/>
  <c r="M12" i="1" l="1"/>
  <c r="P12" i="1"/>
  <c r="I14" i="1"/>
  <c r="Q14" i="1" s="1"/>
  <c r="J14" i="1" s="1"/>
  <c r="N13" i="1"/>
  <c r="O13" i="1"/>
  <c r="K13" i="1"/>
  <c r="L13" i="1"/>
  <c r="P13" i="1" l="1"/>
  <c r="I15" i="1"/>
  <c r="Q15" i="1" s="1"/>
  <c r="J15" i="1" s="1"/>
  <c r="N14" i="1"/>
  <c r="K14" i="1"/>
  <c r="O14" i="1"/>
  <c r="L14" i="1"/>
  <c r="M13" i="1"/>
  <c r="P14" i="1" l="1"/>
  <c r="I16" i="1"/>
  <c r="Q16" i="1" s="1"/>
  <c r="J16" i="1" s="1"/>
  <c r="O15" i="1"/>
  <c r="N15" i="1"/>
  <c r="K15" i="1"/>
  <c r="L15" i="1"/>
  <c r="M14" i="1"/>
  <c r="P15" i="1" l="1"/>
  <c r="I17" i="1"/>
  <c r="Q17" i="1" s="1"/>
  <c r="J17" i="1" s="1"/>
  <c r="O16" i="1"/>
  <c r="N16" i="1"/>
  <c r="K16" i="1"/>
  <c r="L16" i="1"/>
  <c r="M15" i="1"/>
  <c r="P16" i="1" l="1"/>
  <c r="I18" i="1"/>
  <c r="Q18" i="1" s="1"/>
  <c r="J18" i="1" s="1"/>
  <c r="K17" i="1"/>
  <c r="O17" i="1"/>
  <c r="N17" i="1"/>
  <c r="L17" i="1"/>
  <c r="M16" i="1"/>
  <c r="M17" i="1" l="1"/>
  <c r="P17" i="1"/>
  <c r="I19" i="1"/>
  <c r="Q19" i="1" s="1"/>
  <c r="J19" i="1" s="1"/>
  <c r="K18" i="1"/>
  <c r="O18" i="1"/>
  <c r="N18" i="1"/>
  <c r="L18" i="1"/>
  <c r="P18" i="1" l="1"/>
  <c r="M18" i="1"/>
  <c r="I20" i="1"/>
  <c r="Q20" i="1" s="1"/>
  <c r="J20" i="1" s="1"/>
  <c r="N19" i="1"/>
  <c r="K19" i="1"/>
  <c r="O19" i="1"/>
  <c r="L19" i="1"/>
  <c r="P19" i="1" l="1"/>
  <c r="I21" i="1"/>
  <c r="Q21" i="1" s="1"/>
  <c r="J21" i="1" s="1"/>
  <c r="O20" i="1"/>
  <c r="N20" i="1"/>
  <c r="K20" i="1"/>
  <c r="L20" i="1"/>
  <c r="M19" i="1"/>
  <c r="P20" i="1" l="1"/>
  <c r="I22" i="1"/>
  <c r="Q22" i="1" s="1"/>
  <c r="J22" i="1" s="1"/>
  <c r="O21" i="1"/>
  <c r="K21" i="1"/>
  <c r="N21" i="1"/>
  <c r="L21" i="1"/>
  <c r="M20" i="1"/>
  <c r="P21" i="1" l="1"/>
  <c r="I23" i="1"/>
  <c r="Q23" i="1" s="1"/>
  <c r="J23" i="1" s="1"/>
  <c r="O22" i="1"/>
  <c r="K22" i="1"/>
  <c r="N22" i="1"/>
  <c r="L22" i="1"/>
  <c r="M21" i="1"/>
  <c r="P22" i="1" l="1"/>
  <c r="M22" i="1"/>
  <c r="I24" i="1"/>
  <c r="Q24" i="1" s="1"/>
  <c r="J24" i="1" s="1"/>
  <c r="N23" i="1"/>
  <c r="K23" i="1"/>
  <c r="O23" i="1"/>
  <c r="L23" i="1"/>
  <c r="P23" i="1" l="1"/>
  <c r="M23" i="1"/>
  <c r="I25" i="1"/>
  <c r="N24" i="1"/>
  <c r="K24" i="1"/>
  <c r="O24" i="1"/>
  <c r="L24" i="1"/>
  <c r="I26" i="1" l="1"/>
  <c r="Q26" i="1" s="1"/>
  <c r="J26" i="1" s="1"/>
  <c r="Q25" i="1"/>
  <c r="J25" i="1" s="1"/>
  <c r="P24" i="1"/>
  <c r="K25" i="1"/>
  <c r="O25" i="1"/>
  <c r="N25" i="1"/>
  <c r="L25" i="1"/>
  <c r="M24" i="1"/>
  <c r="S2" i="1"/>
  <c r="T2" i="1" s="1"/>
  <c r="U2" i="1" s="1"/>
  <c r="V2" i="1" s="1"/>
  <c r="W2" i="1" s="1"/>
  <c r="X2" i="1" s="1"/>
  <c r="Y2" i="1" s="1"/>
  <c r="Z2" i="1" s="1"/>
  <c r="AA2" i="1" s="1"/>
  <c r="AB2" i="1" s="1"/>
  <c r="AC2" i="1" s="1"/>
  <c r="AD2" i="1" s="1"/>
  <c r="AE2" i="1" s="1"/>
  <c r="AF2" i="1" s="1"/>
  <c r="AG2" i="1" s="1"/>
  <c r="O26" i="1" l="1"/>
  <c r="K26" i="1"/>
  <c r="I27" i="1"/>
  <c r="Q27" i="1" s="1"/>
  <c r="J27" i="1" s="1"/>
  <c r="N26" i="1"/>
  <c r="L26" i="1"/>
  <c r="M25" i="1"/>
  <c r="P25" i="1"/>
  <c r="N27" i="1" l="1"/>
  <c r="O27" i="1"/>
  <c r="M26" i="1"/>
  <c r="I28" i="1"/>
  <c r="Q28" i="1" s="1"/>
  <c r="J28" i="1" s="1"/>
  <c r="P26" i="1"/>
  <c r="L27" i="1"/>
  <c r="K27" i="1"/>
  <c r="M27" i="1" l="1"/>
  <c r="P27" i="1"/>
  <c r="O28" i="1"/>
  <c r="N28" i="1"/>
  <c r="L28" i="1"/>
  <c r="K28" i="1"/>
  <c r="J4" i="1"/>
  <c r="P28" i="1" l="1"/>
  <c r="M28" i="1"/>
</calcChain>
</file>

<file path=xl/sharedStrings.xml><?xml version="1.0" encoding="utf-8"?>
<sst xmlns="http://schemas.openxmlformats.org/spreadsheetml/2006/main" count="245" uniqueCount="143">
  <si>
    <t>Project Name</t>
  </si>
  <si>
    <t>Project Manager</t>
  </si>
  <si>
    <t>Customer Name</t>
  </si>
  <si>
    <t>Start Date</t>
  </si>
  <si>
    <t>Task ID</t>
  </si>
  <si>
    <t>Task</t>
  </si>
  <si>
    <t>Reponsible</t>
  </si>
  <si>
    <t>Days Req.</t>
  </si>
  <si>
    <t>Task 1</t>
  </si>
  <si>
    <t>Task 2</t>
  </si>
  <si>
    <t>End Date</t>
  </si>
  <si>
    <t>Remarks</t>
  </si>
  <si>
    <t>Project Plan</t>
  </si>
  <si>
    <t>Status</t>
  </si>
  <si>
    <t>Days Comp.</t>
  </si>
  <si>
    <t>Overall Progress</t>
  </si>
  <si>
    <t>Info</t>
  </si>
  <si>
    <t>Usage</t>
  </si>
  <si>
    <t>Templates By ANALYSISTABS.For more templates and tools, please visit us:</t>
  </si>
  <si>
    <t>htps://analysistabs.com</t>
  </si>
  <si>
    <r>
      <t xml:space="preserve">Please check our </t>
    </r>
    <r>
      <rPr>
        <b/>
        <sz val="11"/>
        <color indexed="63"/>
        <rFont val="Calibri"/>
        <family val="2"/>
      </rPr>
      <t>Premium Templates Bundle</t>
    </r>
    <r>
      <rPr>
        <sz val="11"/>
        <color theme="1"/>
        <rFont val="Calibri"/>
        <family val="2"/>
        <scheme val="minor"/>
      </rPr>
      <t xml:space="preserve">, all you need for effective </t>
    </r>
    <r>
      <rPr>
        <b/>
        <sz val="11"/>
        <color indexed="8"/>
        <rFont val="Calibri"/>
        <family val="2"/>
      </rPr>
      <t>project planning, management and presentations</t>
    </r>
    <r>
      <rPr>
        <sz val="11"/>
        <color theme="1"/>
        <rFont val="Calibri"/>
        <family val="2"/>
        <scheme val="minor"/>
      </rPr>
      <t xml:space="preserve">. Our premium templates are professional, </t>
    </r>
    <r>
      <rPr>
        <b/>
        <sz val="11"/>
        <color indexed="8"/>
        <rFont val="Calibri"/>
        <family val="2"/>
      </rPr>
      <t>powerfull, easy to customize and unique in style</t>
    </r>
    <r>
      <rPr>
        <sz val="11"/>
        <color theme="1"/>
        <rFont val="Calibri"/>
        <family val="2"/>
        <scheme val="minor"/>
      </rPr>
      <t>.  Please visit analysistabs.com and grab our powerfull templates for nominal cost.</t>
    </r>
  </si>
  <si>
    <t>Project Gantt. Template By:</t>
  </si>
  <si>
    <t>https://analysistabs.com</t>
  </si>
  <si>
    <t>Please Let us know your feedback</t>
  </si>
  <si>
    <t>info@analysistabs.com</t>
  </si>
  <si>
    <t>Please
Share</t>
  </si>
  <si>
    <r>
      <t xml:space="preserve">Project Tracking/ Project Plan / Gant. Chart Template is a Free and lite version of ANALYSISTABS' Project Management Templates. 
</t>
    </r>
    <r>
      <rPr>
        <b/>
        <sz val="11"/>
        <color indexed="57"/>
        <rFont val="Calibri"/>
        <family val="2"/>
      </rPr>
      <t>Please feel free to use, modify and share with your coleagues.</t>
    </r>
  </si>
  <si>
    <t>Person 1</t>
  </si>
  <si>
    <t>Progress</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</si>
  <si>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</si>
  <si>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</si>
  <si>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</si>
  <si>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</si>
  <si>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</si>
  <si>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</si>
  <si>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</si>
  <si>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</si>
  <si>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</si>
  <si>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</si>
  <si>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</si>
  <si>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</si>
  <si>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</si>
  <si>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</si>
  <si>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</si>
  <si>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</si>
  <si>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</si>
  <si>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</si>
  <si>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Person 2</t>
  </si>
  <si>
    <t>Person 3</t>
  </si>
  <si>
    <t>Person 4</t>
  </si>
  <si>
    <t>Person 5</t>
  </si>
  <si>
    <t>Task 21</t>
  </si>
  <si>
    <t>Task 22</t>
  </si>
  <si>
    <t>Task 23</t>
  </si>
  <si>
    <t>Task 24</t>
  </si>
  <si>
    <t>Task 25</t>
  </si>
  <si>
    <t>Task 26</t>
  </si>
  <si>
    <t>Task 27</t>
  </si>
  <si>
    <t>Task 28</t>
  </si>
  <si>
    <t>Task 29</t>
  </si>
  <si>
    <t>Task 30</t>
  </si>
  <si>
    <t>Task 31</t>
  </si>
  <si>
    <t>Task 32</t>
  </si>
  <si>
    <t>Task 33</t>
  </si>
  <si>
    <t>Task 34</t>
  </si>
  <si>
    <t>Task 35</t>
  </si>
  <si>
    <t>Task 36</t>
  </si>
  <si>
    <t>Task 37</t>
  </si>
  <si>
    <t>Task 38</t>
  </si>
  <si>
    <t>Task 39</t>
  </si>
  <si>
    <t>Task 40</t>
  </si>
  <si>
    <r>
      <t xml:space="preserve">Days Required </t>
    </r>
    <r>
      <rPr>
        <sz val="11"/>
        <color theme="1"/>
        <rFont val="Webdings"/>
        <family val="1"/>
        <charset val="2"/>
      </rPr>
      <t>6</t>
    </r>
  </si>
  <si>
    <t>Tasks Scrool</t>
  </si>
  <si>
    <r>
      <t>Please Note: We have protected the worksheets to avoid the mistakes by chance. You can use the password '</t>
    </r>
    <r>
      <rPr>
        <b/>
        <sz val="11"/>
        <color theme="9"/>
        <rFont val="Calibri"/>
        <family val="2"/>
        <scheme val="minor"/>
      </rPr>
      <t>PNRao</t>
    </r>
    <r>
      <rPr>
        <sz val="11"/>
        <color theme="9"/>
        <rFont val="Calibri"/>
        <family val="2"/>
        <scheme val="minor"/>
      </rPr>
      <t>' to unprotect the Worksheets</t>
    </r>
  </si>
  <si>
    <t>Gantt. Scroll</t>
  </si>
  <si>
    <t>PNRao</t>
  </si>
  <si>
    <r>
      <t xml:space="preserve">Please let us know your feedback | Email: </t>
    </r>
    <r>
      <rPr>
        <sz val="11"/>
        <color theme="4"/>
        <rFont val="Calibri"/>
        <family val="2"/>
        <scheme val="minor"/>
      </rPr>
      <t>info@analysistabs.com</t>
    </r>
  </si>
  <si>
    <t>Total Tasks</t>
  </si>
  <si>
    <t>1-25%</t>
  </si>
  <si>
    <t>26-50%</t>
  </si>
  <si>
    <t>51-75%</t>
  </si>
  <si>
    <t>76-99%</t>
  </si>
  <si>
    <t>Completed(100%)</t>
  </si>
  <si>
    <t>Inprogress(1-99%)</t>
  </si>
  <si>
    <t>Not Started(0%)</t>
  </si>
  <si>
    <t>Works on Excel 2007 and Above</t>
  </si>
  <si>
    <t>Project</t>
  </si>
  <si>
    <t>All Projects</t>
  </si>
  <si>
    <t>Project 1</t>
  </si>
  <si>
    <t>Project 2</t>
  </si>
  <si>
    <t>Project 3</t>
  </si>
  <si>
    <t>Project 4</t>
  </si>
  <si>
    <t>Project 5</t>
  </si>
  <si>
    <t>Project 6</t>
  </si>
  <si>
    <t>Project 7</t>
  </si>
  <si>
    <t>Project 8</t>
  </si>
  <si>
    <t>Project 9</t>
  </si>
  <si>
    <t>Project 10</t>
  </si>
  <si>
    <t>Please Select a Project to View Related Tasks &amp; Gantt.</t>
  </si>
  <si>
    <t>TaskS</t>
  </si>
  <si>
    <t>Start</t>
  </si>
  <si>
    <t>End</t>
  </si>
  <si>
    <t>Days</t>
  </si>
  <si>
    <t>Projects</t>
  </si>
  <si>
    <t>Tasks</t>
  </si>
  <si>
    <t>%Progress</t>
  </si>
  <si>
    <t>Project Management Dashboard</t>
  </si>
  <si>
    <t>TOP 3 RISKS/ISSUES</t>
  </si>
  <si>
    <t>DUE THIS WEEK</t>
  </si>
  <si>
    <t>RESOURCE</t>
  </si>
  <si>
    <t>OBJECTIVE</t>
  </si>
  <si>
    <t>MILESTONES</t>
  </si>
  <si>
    <t>Milestone</t>
  </si>
  <si>
    <t>Milestone 1</t>
  </si>
  <si>
    <t>Milestone 2</t>
  </si>
  <si>
    <t>Milestone 3</t>
  </si>
  <si>
    <t>Milestone 4</t>
  </si>
  <si>
    <t>Milestone 5</t>
  </si>
  <si>
    <t>Milestone 6</t>
  </si>
  <si>
    <t>Milestone 7</t>
  </si>
  <si>
    <t>Milestone 8</t>
  </si>
  <si>
    <t>Name</t>
  </si>
  <si>
    <t>Role</t>
  </si>
  <si>
    <t>Hours</t>
  </si>
  <si>
    <t>Developer</t>
  </si>
  <si>
    <t>Coder</t>
  </si>
  <si>
    <t>Tester</t>
  </si>
  <si>
    <t>Person 6</t>
  </si>
  <si>
    <t>Task Name 1 to be Completed</t>
  </si>
  <si>
    <t>Task Name 3 to be Completed</t>
  </si>
  <si>
    <t>Task Name 4 to be Completed</t>
  </si>
  <si>
    <t>Task /Activity</t>
  </si>
  <si>
    <t>Due Date</t>
  </si>
  <si>
    <t>Task Name 2 to be Completed</t>
  </si>
  <si>
    <t>Project Summary</t>
  </si>
  <si>
    <t>OVERALL PROGRESS</t>
  </si>
  <si>
    <t>KEY NOTES</t>
  </si>
  <si>
    <t>You can capture the important notes to be followed while executing this projects. It may be Business Rules. Or Quality Checking Points to be performed before delivering the Project. Or the Key deliverables which you have promissed to your client.
Lorem ipsum dolor sit amet, consectetuer adipiscing elit. Maecenas porttitor congue massa. Fusce posuere, magna sed pulvinar ultricies, purus lectus malesuada libero, sit amet commodo magna eros quis urna. Nunc viverra imperdiet enim. Fusce est. Vivamus a tellus.
Pellentesque habitant morbi tristique senectus et netus et malesuada fames ac turpis egestas. Proin pharetra nonummy pede. Mauris et orci. Aenean nec lorem. In porttitor. Donec laoreet nonummy augue. Suspendisse dui purus, scelerisque at, vulputate vitae, pretium mattis, nunc. Mauris eget neque at sem venenatis eleifend. Ut nonummy.</t>
  </si>
  <si>
    <t>Enter the Main Objective of the Project Here. You can have breif description about the Project, and Its Important Items.
Enter the Main Objective of the Project Here. You can have breif description about the Project, and Its Important Items.</t>
  </si>
  <si>
    <r>
      <rPr>
        <sz val="11"/>
        <color theme="1"/>
        <rFont val="Webdings"/>
        <family val="1"/>
        <charset val="2"/>
      </rPr>
      <t xml:space="preserve">4 </t>
    </r>
    <r>
      <rPr>
        <sz val="11"/>
        <color theme="1"/>
        <rFont val="Calibri"/>
        <family val="2"/>
        <scheme val="minor"/>
      </rPr>
      <t>Risk or Issue 1 and Its Description. And the Solution Identified.</t>
    </r>
  </si>
  <si>
    <t>Project Management Dashboard Excel Template</t>
  </si>
  <si>
    <t>Project Management Dashboard Excel Free Template helps to manage projects using Microsoft Excel. Free Project Plan and Gantt Chart Templates helps you to plan a project time-lines and resource. You can change the default data and formula to meet your needs.</t>
  </si>
  <si>
    <t>You can manage multiple projects using this Simple Project Management Excel Dashboard Template. We plan our resource and time-lines based on the requirements, deliverables and available team and bandwidth. Project Management Dashboard template helps you to track all the projects, tasks and its progress and status of each task and project. You can daily add the data to update the Dashboard. And share with your teams and customer/stakeholders to update the project status and progress in the Project meetings. This is the must have tool for every project Manager.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</si>
</sst>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d;@"/>
    <numFmt numFmtId="165" formatCode="[$-409]d\-mmm\-yyyy;@"/>
    <numFmt numFmtId="166" formatCode="[$-409]d\-mmm;@"/>
  </numFmts>
  <fonts count="65" x14ac:knownFonts="1">
    <font>
      <sz val="11"/>
      <color theme="1"/>
      <name val="Calibri"/>
      <family val="2"/>
      <scheme val="minor"/>
    </font>
    <font>
      <b/>
      <sz val="11"/>
      <color indexed="63"/>
      <name val="Calibri"/>
      <family val="2"/>
    </font>
    <font>
      <b/>
      <sz val="11"/>
      <color indexed="8"/>
      <name val="Calibri"/>
      <family val="2"/>
    </font>
    <font>
      <b/>
      <sz val="11"/>
      <color indexed="57"/>
      <name val="Calibri"/>
      <family val="2"/>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i/>
      <sz val="11"/>
      <color theme="0" tint="-0.499984740745262"/>
      <name val="Calibri"/>
      <family val="2"/>
      <scheme val="minor"/>
    </font>
    <font>
      <sz val="11"/>
      <color theme="2"/>
      <name val="Calibri"/>
      <family val="2"/>
      <scheme val="minor"/>
    </font>
    <font>
      <sz val="11"/>
      <color theme="4"/>
      <name val="Calibri"/>
      <family val="2"/>
      <scheme val="minor"/>
    </font>
    <font>
      <b/>
      <sz val="11"/>
      <color theme="1" tint="0.14999847407452621"/>
      <name val="Calibri"/>
      <family val="2"/>
      <scheme val="minor"/>
    </font>
    <font>
      <u/>
      <sz val="11"/>
      <color theme="4"/>
      <name val="Calibri"/>
      <family val="2"/>
      <scheme val="minor"/>
    </font>
    <font>
      <sz val="11"/>
      <color theme="9"/>
      <name val="Calibri"/>
      <family val="2"/>
      <scheme val="minor"/>
    </font>
    <font>
      <sz val="11"/>
      <color theme="6" tint="-0.249977111117893"/>
      <name val="Calibri"/>
      <family val="2"/>
      <scheme val="minor"/>
    </font>
    <font>
      <sz val="10"/>
      <color theme="9"/>
      <name val="Calibri"/>
      <family val="2"/>
      <scheme val="minor"/>
    </font>
    <font>
      <b/>
      <sz val="14"/>
      <color theme="2"/>
      <name val="Calibri"/>
      <family val="2"/>
      <scheme val="minor"/>
    </font>
    <font>
      <b/>
      <sz val="10"/>
      <color theme="1" tint="0.749992370372631"/>
      <name val="Calibri"/>
      <family val="2"/>
      <scheme val="minor"/>
    </font>
    <font>
      <sz val="11"/>
      <color theme="1"/>
      <name val="Webdings"/>
      <family val="1"/>
      <charset val="2"/>
    </font>
    <font>
      <b/>
      <sz val="11"/>
      <color theme="9"/>
      <name val="Calibri"/>
      <family val="2"/>
      <scheme val="minor"/>
    </font>
    <font>
      <sz val="11"/>
      <color theme="3" tint="0.249977111117893"/>
      <name val="Calibri"/>
      <family val="2"/>
      <scheme val="minor"/>
    </font>
    <font>
      <sz val="11"/>
      <color theme="1" tint="0.499984740745262"/>
      <name val="Calibri"/>
      <family val="2"/>
      <scheme val="minor"/>
    </font>
    <font>
      <sz val="9"/>
      <color theme="1"/>
      <name val="Calibri"/>
      <family val="2"/>
      <scheme val="minor"/>
    </font>
    <font>
      <sz val="8"/>
      <color theme="2"/>
      <name val="Calibri"/>
      <family val="2"/>
      <scheme val="minor"/>
    </font>
    <font>
      <b/>
      <sz val="11"/>
      <color theme="5" tint="0.79998168889431442"/>
      <name val="Calibri"/>
      <family val="2"/>
      <scheme val="minor"/>
    </font>
    <font>
      <sz val="11"/>
      <color theme="5" tint="-0.249977111117893"/>
      <name val="Calibri"/>
      <family val="2"/>
      <scheme val="minor"/>
    </font>
    <font>
      <sz val="11"/>
      <color theme="0" tint="-0.14999847407452621"/>
      <name val="Calibri"/>
      <family val="2"/>
      <scheme val="minor"/>
    </font>
    <font>
      <b/>
      <sz val="11"/>
      <color theme="3" tint="0.249977111117893"/>
      <name val="Calibri"/>
      <family val="2"/>
      <scheme val="minor"/>
    </font>
    <font>
      <i/>
      <sz val="11"/>
      <color theme="3" tint="0.249977111117893"/>
      <name val="Calibri"/>
      <family val="2"/>
      <scheme val="minor"/>
    </font>
    <font>
      <b/>
      <sz val="11"/>
      <color theme="2" tint="-4.9989318521683403E-2"/>
      <name val="Calibri"/>
      <family val="2"/>
      <scheme val="minor"/>
    </font>
    <font>
      <sz val="10"/>
      <color theme="2"/>
      <name val="Calibri"/>
      <family val="2"/>
      <scheme val="minor"/>
    </font>
    <font>
      <b/>
      <i/>
      <sz val="11"/>
      <color theme="6"/>
      <name val="Calibri"/>
      <family val="2"/>
      <scheme val="minor"/>
    </font>
    <font>
      <sz val="18"/>
      <color theme="2"/>
      <name val="Webdings"/>
      <family val="1"/>
      <charset val="2"/>
    </font>
    <font>
      <sz val="12"/>
      <color theme="0"/>
      <name val="Calibri"/>
      <family val="2"/>
      <scheme val="minor"/>
    </font>
    <font>
      <b/>
      <sz val="20"/>
      <color theme="0" tint="-0.34998626667073579"/>
      <name val="Calibri"/>
      <family val="2"/>
      <scheme val="minor"/>
    </font>
    <font>
      <b/>
      <sz val="14"/>
      <color theme="9"/>
      <name val="Calibri"/>
      <family val="2"/>
      <scheme val="minor"/>
    </font>
    <font>
      <b/>
      <sz val="24"/>
      <color theme="0" tint="-0.499984740745262"/>
      <name val="Bell Gothic Std Black"/>
      <family val="2"/>
    </font>
    <font>
      <sz val="11"/>
      <color theme="1"/>
      <name val="Calibri"/>
      <family val="2"/>
      <scheme val="minor"/>
    </font>
    <font>
      <b/>
      <sz val="10"/>
      <color theme="9"/>
      <name val="Bell Gothic Std Black"/>
      <family val="2"/>
    </font>
    <font>
      <b/>
      <sz val="10"/>
      <color theme="0"/>
      <name val="Bell Gothic Std Black"/>
      <family val="2"/>
    </font>
    <font>
      <i/>
      <sz val="12"/>
      <color theme="4" tint="0.39997558519241921"/>
      <name val="Bell Gothic Std Black"/>
      <family val="2"/>
    </font>
    <font>
      <i/>
      <sz val="16"/>
      <color theme="4" tint="0.39997558519241921"/>
      <name val="Bell Gothic Std Black"/>
      <family val="2"/>
    </font>
    <font>
      <sz val="12"/>
      <color theme="1"/>
      <name val="Calibri"/>
      <family val="2"/>
      <scheme val="minor"/>
    </font>
    <font>
      <sz val="12"/>
      <color theme="0" tint="-4.9989318521683403E-2"/>
      <name val="Calibri"/>
      <family val="2"/>
      <scheme val="minor"/>
    </font>
    <font>
      <b/>
      <sz val="12"/>
      <color theme="9"/>
      <name val="Bell Gothic Std Black"/>
      <family val="2"/>
    </font>
    <font>
      <sz val="12"/>
      <color theme="6" tint="0.59999389629810485"/>
      <name val="Calibri"/>
      <family val="2"/>
      <scheme val="minor"/>
    </font>
    <font>
      <b/>
      <sz val="12"/>
      <color theme="9"/>
      <name val="Calibri"/>
      <family val="2"/>
      <scheme val="minor"/>
    </font>
    <font>
      <sz val="11"/>
      <color theme="0" tint="-4.9989318521683403E-2"/>
      <name val="Calibri"/>
      <family val="2"/>
      <scheme val="minor"/>
    </font>
    <font>
      <sz val="11"/>
      <color theme="6" tint="0.59999389629810485"/>
      <name val="Calibri"/>
      <family val="2"/>
      <scheme val="minor"/>
    </font>
    <font>
      <i/>
      <sz val="10"/>
      <color theme="9"/>
      <name val="Calibri"/>
      <family val="2"/>
      <scheme val="minor"/>
    </font>
    <font>
      <b/>
      <i/>
      <sz val="10"/>
      <color theme="3" tint="0.249977111117893"/>
      <name val="Calibri"/>
      <family val="2"/>
      <scheme val="minor"/>
    </font>
    <font>
      <i/>
      <sz val="10"/>
      <color theme="3" tint="0.249977111117893"/>
      <name val="Calibri"/>
      <family val="2"/>
      <scheme val="minor"/>
    </font>
    <font>
      <sz val="11"/>
      <color theme="0" tint="-0.14999847407452621"/>
      <name val="Calibri"/>
      <family val="2"/>
      <scheme val="minor"/>
    </font>
    <font>
      <sz val="10"/>
      <color theme="9"/>
      <name val="Calibri"/>
      <family val="2"/>
      <scheme val="minor"/>
    </font>
    <font>
      <sz val="10"/>
      <color theme="1"/>
      <name val="Calibri"/>
      <family val="2"/>
      <scheme val="minor"/>
    </font>
    <font>
      <i/>
      <sz val="10"/>
      <color theme="1" tint="0.249977111117893"/>
      <name val="Calibri"/>
      <family val="2"/>
      <scheme val="minor"/>
    </font>
    <font>
      <i/>
      <sz val="9"/>
      <color theme="1" tint="0.249977111117893"/>
      <name val="Calibri"/>
      <family val="2"/>
      <scheme val="minor"/>
    </font>
    <font>
      <i/>
      <sz val="12"/>
      <color theme="9"/>
      <name val="Calibri"/>
      <family val="2"/>
      <scheme val="minor"/>
    </font>
    <font>
      <b/>
      <sz val="11"/>
      <color theme="9"/>
      <name val="Calibri"/>
      <family val="2"/>
      <scheme val="minor"/>
    </font>
    <font>
      <b/>
      <sz val="11"/>
      <color theme="1"/>
      <name val="Calibri"/>
      <family val="2"/>
      <scheme val="minor"/>
    </font>
    <font>
      <i/>
      <sz val="10"/>
      <color theme="1"/>
      <name val="Calibri"/>
      <family val="2"/>
      <scheme val="minor"/>
    </font>
  </fonts>
  <fills count="21">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2" tint="-4.9989318521683403E-2"/>
        <bgColor indexed="64"/>
      </patternFill>
    </fill>
    <fill>
      <patternFill patternType="solid">
        <fgColor theme="3"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249977111117893"/>
        <bgColor indexed="64"/>
      </patternFill>
    </fill>
  </fills>
  <borders count="34">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5656300546282E-2"/>
      </left>
      <right style="thin">
        <color theme="2" tint="-9.985656300546282E-2"/>
      </right>
      <top/>
      <bottom style="thin">
        <color theme="2" tint="-9.985656300546282E-2"/>
      </bottom>
      <diagonal/>
    </border>
    <border>
      <left/>
      <right/>
      <top style="thick">
        <color theme="2"/>
      </top>
      <bottom/>
      <diagonal/>
    </border>
    <border>
      <left/>
      <right style="thin">
        <color theme="0" tint="-0.14996795556505021"/>
      </right>
      <top style="thick">
        <color theme="0" tint="-0.24994659260841701"/>
      </top>
      <bottom/>
      <diagonal/>
    </border>
    <border>
      <left style="thin">
        <color theme="0" tint="-0.14996795556505021"/>
      </left>
      <right style="thin">
        <color theme="0" tint="-0.14996795556505021"/>
      </right>
      <top style="thick">
        <color theme="0" tint="-0.24994659260841701"/>
      </top>
      <bottom style="thin">
        <color theme="0" tint="-0.14996795556505021"/>
      </bottom>
      <diagonal/>
    </border>
    <border>
      <left/>
      <right/>
      <top style="thick">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theme="2" tint="-9.9887081514938816E-2"/>
      </right>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style="thick">
        <color theme="0" tint="-0.24994659260841701"/>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0" tint="-0.14996795556505021"/>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n">
        <color theme="1" tint="0.89996032593768116"/>
      </right>
      <top/>
      <bottom/>
      <diagonal/>
    </border>
    <border>
      <left/>
      <right/>
      <top style="thick">
        <color theme="6"/>
      </top>
      <bottom/>
      <diagonal/>
    </border>
    <border>
      <left/>
      <right/>
      <top style="thick">
        <color theme="4"/>
      </top>
      <bottom/>
      <diagonal/>
    </border>
    <border>
      <left/>
      <right/>
      <top style="thick">
        <color theme="7"/>
      </top>
      <bottom/>
      <diagonal/>
    </border>
    <border>
      <left/>
      <right/>
      <top style="thick">
        <color theme="8"/>
      </top>
      <bottom/>
      <diagonal/>
    </border>
    <border>
      <left/>
      <right/>
      <top style="thick">
        <color theme="5"/>
      </top>
      <bottom/>
      <diagonal/>
    </border>
    <border>
      <left/>
      <right/>
      <top style="thick">
        <color theme="9"/>
      </top>
      <bottom/>
      <diagonal/>
    </border>
  </borders>
  <cellStyleXfs count="6">
    <xf numFmtId="0" fontId="0" fillId="0" borderId="0"/>
    <xf numFmtId="0" fontId="5" fillId="2" borderId="1" applyNumberFormat="0" applyAlignment="0">
      <alignment horizontal="left" indent="1"/>
    </xf>
    <xf numFmtId="0" fontId="5" fillId="3" borderId="1">
      <alignment horizontal="left" indent="1"/>
    </xf>
    <xf numFmtId="0" fontId="6" fillId="4" borderId="0" applyNumberFormat="0" applyBorder="0" applyAlignment="0" applyProtection="0"/>
    <xf numFmtId="0" fontId="7" fillId="0" borderId="0" applyNumberFormat="0" applyFill="0" applyBorder="0" applyAlignment="0" applyProtection="0"/>
    <xf numFmtId="9" fontId="4" fillId="0" borderId="0" applyFont="0" applyFill="0" applyBorder="0" applyAlignment="0" applyProtection="0"/>
  </cellStyleXfs>
  <cellXfs count="201">
    <xf numFmtId="0" fontId="0" fillId="0" borderId="0" xfId="0"/>
    <xf numFmtId="0" fontId="8" fillId="5" borderId="0" xfId="0" applyFont="1" applyFill="1"/>
    <xf numFmtId="0" fontId="0" fillId="0" borderId="0" xfId="0"/>
    <xf numFmtId="164" fontId="8" fillId="5" borderId="0" xfId="3" applyNumberFormat="1" applyFont="1" applyFill="1" applyBorder="1" applyAlignment="1">
      <alignment horizontal="center"/>
    </xf>
    <xf numFmtId="164" fontId="8" fillId="5" borderId="0" xfId="0" applyNumberFormat="1" applyFont="1" applyFill="1" applyBorder="1" applyAlignment="1">
      <alignment horizontal="center"/>
    </xf>
    <xf numFmtId="164" fontId="8" fillId="5" borderId="3" xfId="0" applyNumberFormat="1" applyFont="1" applyFill="1" applyBorder="1" applyAlignment="1">
      <alignment horizontal="center"/>
    </xf>
    <xf numFmtId="14" fontId="8" fillId="0" borderId="0" xfId="0" applyNumberFormat="1" applyFont="1" applyBorder="1" applyProtection="1">
      <protection locked="0"/>
    </xf>
    <xf numFmtId="14" fontId="8" fillId="0" borderId="3" xfId="0" applyNumberFormat="1" applyFont="1" applyBorder="1" applyProtection="1">
      <protection locked="0"/>
    </xf>
    <xf numFmtId="0" fontId="8" fillId="0" borderId="0" xfId="0" applyFont="1" applyProtection="1">
      <protection locked="0"/>
    </xf>
    <xf numFmtId="0" fontId="0" fillId="0" borderId="0" xfId="0" applyProtection="1">
      <protection locked="0"/>
    </xf>
    <xf numFmtId="14" fontId="8" fillId="0" borderId="5" xfId="0" applyNumberFormat="1" applyFont="1" applyBorder="1" applyProtection="1">
      <protection locked="0"/>
    </xf>
    <xf numFmtId="14" fontId="8" fillId="0" borderId="6" xfId="0" applyNumberFormat="1" applyFont="1" applyBorder="1" applyProtection="1">
      <protection locked="0"/>
    </xf>
    <xf numFmtId="0" fontId="0" fillId="0" borderId="0" xfId="0" applyAlignment="1">
      <alignment vertical="center"/>
    </xf>
    <xf numFmtId="0" fontId="0" fillId="0" borderId="0" xfId="0" applyAlignment="1">
      <alignment vertical="center" wrapText="1"/>
    </xf>
    <xf numFmtId="0" fontId="0" fillId="0" borderId="0" xfId="0" applyAlignment="1">
      <alignment wrapText="1"/>
    </xf>
    <xf numFmtId="0" fontId="8" fillId="0" borderId="0" xfId="0" applyFont="1" applyAlignment="1">
      <alignment vertical="center" wrapText="1"/>
    </xf>
    <xf numFmtId="0" fontId="0" fillId="8" borderId="0" xfId="0" applyFill="1"/>
    <xf numFmtId="0" fontId="14" fillId="7" borderId="0" xfId="0" applyFont="1" applyFill="1" applyAlignment="1">
      <alignment vertical="center"/>
    </xf>
    <xf numFmtId="0" fontId="0" fillId="7" borderId="0" xfId="0" applyFill="1" applyAlignment="1">
      <alignment vertical="center"/>
    </xf>
    <xf numFmtId="0" fontId="0" fillId="11" borderId="0" xfId="0" applyFill="1"/>
    <xf numFmtId="14" fontId="0" fillId="0" borderId="0" xfId="0" applyNumberFormat="1"/>
    <xf numFmtId="9" fontId="0" fillId="0" borderId="0" xfId="0" applyNumberFormat="1"/>
    <xf numFmtId="0" fontId="10" fillId="10" borderId="0" xfId="0" applyFont="1" applyFill="1" applyBorder="1" applyAlignment="1">
      <alignment horizontal="center" vertical="center"/>
    </xf>
    <xf numFmtId="0" fontId="10" fillId="10" borderId="0" xfId="0" applyFont="1" applyFill="1" applyBorder="1" applyAlignment="1">
      <alignment vertical="center"/>
    </xf>
    <xf numFmtId="0" fontId="8" fillId="6" borderId="9" xfId="0" applyFont="1" applyFill="1" applyBorder="1" applyProtection="1">
      <protection locked="0"/>
    </xf>
    <xf numFmtId="14" fontId="8" fillId="6" borderId="9" xfId="0" applyNumberFormat="1" applyFont="1" applyFill="1" applyBorder="1" applyAlignment="1" applyProtection="1">
      <alignment horizontal="center"/>
      <protection locked="0"/>
    </xf>
    <xf numFmtId="9" fontId="8" fillId="6" borderId="9" xfId="5" applyFont="1" applyFill="1" applyBorder="1" applyAlignment="1" applyProtection="1">
      <alignment horizontal="center"/>
      <protection locked="0"/>
    </xf>
    <xf numFmtId="0" fontId="8" fillId="6" borderId="9" xfId="5" applyNumberFormat="1" applyFont="1" applyFill="1" applyBorder="1" applyAlignment="1" applyProtection="1">
      <alignment horizontal="center"/>
      <protection locked="0"/>
    </xf>
    <xf numFmtId="0" fontId="21" fillId="5" borderId="0" xfId="0" applyFont="1" applyFill="1" applyBorder="1" applyAlignment="1">
      <alignment vertical="center"/>
    </xf>
    <xf numFmtId="0" fontId="21" fillId="5" borderId="0" xfId="0" applyFont="1" applyFill="1" applyBorder="1" applyAlignment="1">
      <alignment horizontal="center" vertical="center"/>
    </xf>
    <xf numFmtId="0" fontId="8" fillId="6" borderId="9" xfId="0" applyNumberFormat="1" applyFont="1" applyFill="1" applyBorder="1" applyAlignment="1" applyProtection="1">
      <alignment horizontal="center"/>
      <protection locked="0"/>
    </xf>
    <xf numFmtId="0" fontId="0" fillId="3" borderId="0" xfId="0" applyFill="1" applyBorder="1" applyProtection="1">
      <protection locked="0"/>
    </xf>
    <xf numFmtId="14" fontId="9" fillId="3" borderId="0" xfId="0" applyNumberFormat="1" applyFont="1" applyFill="1" applyBorder="1" applyAlignment="1">
      <alignment horizontal="center" vertical="center"/>
    </xf>
    <xf numFmtId="0" fontId="8" fillId="8" borderId="0" xfId="0" applyFont="1" applyFill="1" applyBorder="1" applyAlignment="1" applyProtection="1">
      <alignment horizontal="center" vertical="center"/>
      <protection locked="0"/>
    </xf>
    <xf numFmtId="14" fontId="11" fillId="3" borderId="0" xfId="0" applyNumberFormat="1" applyFont="1" applyFill="1" applyBorder="1" applyAlignment="1">
      <alignment horizontal="center"/>
    </xf>
    <xf numFmtId="0" fontId="8" fillId="6" borderId="10" xfId="5" applyNumberFormat="1" applyFont="1" applyFill="1" applyBorder="1" applyAlignment="1" applyProtection="1">
      <alignment horizontal="center"/>
      <protection locked="0"/>
    </xf>
    <xf numFmtId="0" fontId="21" fillId="5" borderId="0" xfId="0" applyFont="1" applyFill="1" applyBorder="1" applyAlignment="1">
      <alignment horizontal="left" vertical="center" indent="1"/>
    </xf>
    <xf numFmtId="0" fontId="0" fillId="0" borderId="0" xfId="0" applyAlignment="1">
      <alignment horizontal="left" indent="1"/>
    </xf>
    <xf numFmtId="0" fontId="0" fillId="0" borderId="11" xfId="0" applyBorder="1"/>
    <xf numFmtId="0" fontId="8" fillId="0" borderId="11" xfId="0" applyFont="1" applyBorder="1"/>
    <xf numFmtId="14" fontId="12" fillId="6" borderId="4" xfId="0" applyNumberFormat="1" applyFont="1" applyFill="1" applyBorder="1" applyAlignment="1" applyProtection="1">
      <alignment horizontal="left" indent="1"/>
      <protection locked="0"/>
    </xf>
    <xf numFmtId="0" fontId="0" fillId="7" borderId="0" xfId="0" applyFill="1" applyBorder="1" applyProtection="1">
      <protection locked="0"/>
    </xf>
    <xf numFmtId="0" fontId="0" fillId="7" borderId="0" xfId="0" applyFill="1" applyBorder="1" applyAlignment="1" applyProtection="1">
      <protection locked="0"/>
    </xf>
    <xf numFmtId="14" fontId="12" fillId="6" borderId="13" xfId="0" applyNumberFormat="1" applyFont="1" applyFill="1" applyBorder="1" applyAlignment="1" applyProtection="1">
      <alignment horizontal="left" indent="1"/>
      <protection locked="0"/>
    </xf>
    <xf numFmtId="0" fontId="0" fillId="7" borderId="14" xfId="0" applyFill="1" applyBorder="1" applyProtection="1">
      <protection locked="0"/>
    </xf>
    <xf numFmtId="165" fontId="29" fillId="7" borderId="0" xfId="0" applyNumberFormat="1" applyFont="1" applyFill="1" applyBorder="1" applyAlignment="1" applyProtection="1">
      <alignment horizontal="left" indent="1"/>
      <protection locked="0"/>
    </xf>
    <xf numFmtId="9" fontId="29" fillId="7" borderId="0" xfId="5" applyFont="1" applyFill="1" applyBorder="1" applyAlignment="1" applyProtection="1">
      <alignment horizontal="left" indent="1"/>
      <protection locked="0"/>
    </xf>
    <xf numFmtId="0" fontId="30" fillId="7" borderId="0" xfId="0" applyFont="1" applyFill="1" applyBorder="1" applyProtection="1">
      <protection locked="0"/>
    </xf>
    <xf numFmtId="0" fontId="9" fillId="16" borderId="0" xfId="0" applyFont="1" applyFill="1" applyBorder="1" applyAlignment="1" applyProtection="1">
      <alignment horizontal="center" vertical="center"/>
      <protection locked="0"/>
    </xf>
    <xf numFmtId="1" fontId="31" fillId="14" borderId="0" xfId="0" applyNumberFormat="1" applyFont="1" applyFill="1" applyBorder="1" applyAlignment="1" applyProtection="1">
      <alignment horizontal="center" vertical="center"/>
      <protection locked="0"/>
    </xf>
    <xf numFmtId="1" fontId="32" fillId="14" borderId="0" xfId="0" applyNumberFormat="1" applyFont="1" applyFill="1" applyBorder="1" applyAlignment="1" applyProtection="1">
      <alignment horizontal="center" vertical="center"/>
      <protection locked="0"/>
    </xf>
    <xf numFmtId="0" fontId="33" fillId="15" borderId="0" xfId="0" applyFont="1" applyFill="1" applyBorder="1" applyAlignment="1" applyProtection="1">
      <protection locked="0"/>
    </xf>
    <xf numFmtId="9" fontId="30" fillId="7" borderId="0" xfId="0" applyNumberFormat="1" applyFont="1" applyFill="1" applyBorder="1" applyAlignment="1" applyProtection="1">
      <alignment horizontal="left"/>
      <protection locked="0"/>
    </xf>
    <xf numFmtId="0" fontId="34" fillId="6" borderId="9" xfId="0" applyFont="1" applyFill="1" applyBorder="1" applyAlignment="1" applyProtection="1">
      <alignment horizontal="left" indent="1"/>
      <protection locked="0"/>
    </xf>
    <xf numFmtId="0" fontId="35" fillId="3" borderId="0" xfId="0" applyFont="1" applyFill="1" applyAlignment="1">
      <alignment horizontal="left" vertical="center" indent="1"/>
    </xf>
    <xf numFmtId="14" fontId="11" fillId="9" borderId="0" xfId="0" applyNumberFormat="1" applyFont="1" applyFill="1" applyBorder="1" applyAlignment="1">
      <alignment horizontal="center"/>
    </xf>
    <xf numFmtId="0" fontId="27" fillId="9" borderId="0" xfId="0" applyFont="1" applyFill="1" applyBorder="1" applyAlignment="1">
      <alignment horizontal="center" vertical="center" wrapText="1"/>
    </xf>
    <xf numFmtId="0" fontId="10" fillId="16" borderId="0" xfId="0" applyFont="1" applyFill="1" applyBorder="1" applyAlignment="1">
      <alignment vertical="center"/>
    </xf>
    <xf numFmtId="0" fontId="10" fillId="16" borderId="0" xfId="0" applyFont="1" applyFill="1" applyBorder="1" applyAlignment="1">
      <alignment horizontal="left" vertical="center" indent="1"/>
    </xf>
    <xf numFmtId="0" fontId="10" fillId="16" borderId="0" xfId="0" applyFont="1" applyFill="1" applyBorder="1" applyAlignment="1">
      <alignment horizontal="center" vertical="center"/>
    </xf>
    <xf numFmtId="0" fontId="10" fillId="16" borderId="2" xfId="0" applyFont="1" applyFill="1" applyBorder="1" applyAlignment="1">
      <alignment horizontal="center" vertical="center"/>
    </xf>
    <xf numFmtId="0" fontId="0" fillId="0" borderId="0" xfId="0" applyBorder="1"/>
    <xf numFmtId="166" fontId="26" fillId="17" borderId="15" xfId="3" applyNumberFormat="1" applyFont="1" applyFill="1" applyBorder="1" applyAlignment="1">
      <alignment horizontal="center" vertical="center"/>
    </xf>
    <xf numFmtId="166" fontId="26" fillId="17" borderId="16" xfId="0" applyNumberFormat="1" applyFont="1" applyFill="1" applyBorder="1" applyAlignment="1">
      <alignment horizontal="center" vertical="center"/>
    </xf>
    <xf numFmtId="166" fontId="26" fillId="17" borderId="16" xfId="3" applyNumberFormat="1" applyFont="1" applyFill="1" applyBorder="1" applyAlignment="1">
      <alignment horizontal="center" vertical="center"/>
    </xf>
    <xf numFmtId="166" fontId="26" fillId="17" borderId="17" xfId="0" applyNumberFormat="1" applyFont="1" applyFill="1" applyBorder="1" applyAlignment="1">
      <alignment horizontal="center" vertical="center"/>
    </xf>
    <xf numFmtId="0" fontId="0" fillId="3" borderId="0" xfId="0" applyFill="1" applyBorder="1"/>
    <xf numFmtId="166" fontId="26" fillId="17" borderId="15" xfId="0" applyNumberFormat="1" applyFont="1" applyFill="1" applyBorder="1" applyAlignment="1">
      <alignment horizontal="center" vertical="center"/>
    </xf>
    <xf numFmtId="0" fontId="36" fillId="3" borderId="19" xfId="0" applyFont="1" applyFill="1" applyBorder="1" applyAlignment="1">
      <alignment horizontal="center" vertical="center"/>
    </xf>
    <xf numFmtId="0" fontId="0" fillId="3" borderId="19" xfId="0" applyFill="1" applyBorder="1"/>
    <xf numFmtId="0" fontId="0" fillId="9" borderId="20" xfId="0" applyFill="1" applyBorder="1"/>
    <xf numFmtId="0" fontId="0" fillId="3" borderId="20" xfId="0" applyFill="1" applyBorder="1"/>
    <xf numFmtId="0" fontId="0" fillId="7" borderId="20" xfId="0" applyFill="1" applyBorder="1" applyProtection="1">
      <protection locked="0"/>
    </xf>
    <xf numFmtId="0" fontId="29" fillId="7" borderId="20" xfId="0" applyFont="1" applyFill="1" applyBorder="1" applyAlignment="1" applyProtection="1">
      <alignment horizontal="left" indent="5"/>
      <protection locked="0"/>
    </xf>
    <xf numFmtId="0" fontId="28" fillId="16" borderId="20" xfId="0" applyFont="1" applyFill="1" applyBorder="1" applyAlignment="1" applyProtection="1">
      <alignment horizontal="left" vertical="center" indent="1"/>
      <protection locked="0"/>
    </xf>
    <xf numFmtId="0" fontId="24" fillId="14" borderId="20" xfId="0" applyFont="1" applyFill="1" applyBorder="1" applyAlignment="1" applyProtection="1">
      <alignment horizontal="left" vertical="center" indent="1"/>
      <protection locked="0"/>
    </xf>
    <xf numFmtId="0" fontId="24" fillId="14" borderId="20" xfId="0" applyFont="1" applyFill="1" applyBorder="1" applyAlignment="1" applyProtection="1">
      <alignment horizontal="left" vertical="center" indent="8"/>
      <protection locked="0"/>
    </xf>
    <xf numFmtId="0" fontId="14" fillId="14" borderId="23" xfId="0" applyFont="1" applyFill="1" applyBorder="1"/>
    <xf numFmtId="0" fontId="19" fillId="14" borderId="24" xfId="0" applyFont="1" applyFill="1" applyBorder="1" applyAlignment="1" applyProtection="1">
      <alignment horizontal="left"/>
    </xf>
    <xf numFmtId="0" fontId="8" fillId="8" borderId="25" xfId="0" applyFont="1" applyFill="1" applyBorder="1" applyAlignment="1" applyProtection="1">
      <alignment horizontal="center" vertical="center"/>
      <protection locked="0"/>
    </xf>
    <xf numFmtId="0" fontId="8" fillId="6" borderId="26" xfId="0" applyFont="1" applyFill="1" applyBorder="1" applyProtection="1">
      <protection locked="0"/>
    </xf>
    <xf numFmtId="14" fontId="8" fillId="6" borderId="26" xfId="0" applyNumberFormat="1" applyFont="1" applyFill="1" applyBorder="1" applyAlignment="1" applyProtection="1">
      <alignment horizontal="center"/>
      <protection locked="0"/>
    </xf>
    <xf numFmtId="0" fontId="8" fillId="6" borderId="26" xfId="0" applyNumberFormat="1" applyFont="1" applyFill="1" applyBorder="1" applyAlignment="1" applyProtection="1">
      <alignment horizontal="center"/>
      <protection locked="0"/>
    </xf>
    <xf numFmtId="9" fontId="8" fillId="6" borderId="26" xfId="5" applyFont="1" applyFill="1" applyBorder="1" applyAlignment="1" applyProtection="1">
      <alignment horizontal="center"/>
      <protection locked="0"/>
    </xf>
    <xf numFmtId="0" fontId="8" fillId="6" borderId="26" xfId="5" applyNumberFormat="1" applyFont="1" applyFill="1" applyBorder="1" applyAlignment="1" applyProtection="1">
      <alignment horizontal="center"/>
      <protection locked="0"/>
    </xf>
    <xf numFmtId="0" fontId="34" fillId="6" borderId="26" xfId="0" applyFont="1" applyFill="1" applyBorder="1" applyAlignment="1" applyProtection="1">
      <alignment horizontal="left" indent="1"/>
      <protection locked="0"/>
    </xf>
    <xf numFmtId="14" fontId="8" fillId="0" borderId="23" xfId="0" applyNumberFormat="1" applyFont="1" applyBorder="1" applyProtection="1">
      <protection locked="0"/>
    </xf>
    <xf numFmtId="0" fontId="9" fillId="18" borderId="19" xfId="0" applyFont="1" applyFill="1" applyBorder="1" applyAlignment="1" applyProtection="1">
      <alignment horizontal="left" vertical="center" indent="1"/>
      <protection locked="0"/>
    </xf>
    <xf numFmtId="0" fontId="0" fillId="12" borderId="0" xfId="0" applyFill="1"/>
    <xf numFmtId="14" fontId="0" fillId="12" borderId="0" xfId="0" applyNumberFormat="1" applyFill="1"/>
    <xf numFmtId="0" fontId="37" fillId="3" borderId="0" xfId="0" applyFont="1" applyFill="1"/>
    <xf numFmtId="0" fontId="0" fillId="0" borderId="0" xfId="0" applyAlignment="1">
      <alignment horizontal="center"/>
    </xf>
    <xf numFmtId="9" fontId="0" fillId="12" borderId="0" xfId="5" applyFont="1" applyFill="1" applyAlignment="1">
      <alignment horizontal="center"/>
    </xf>
    <xf numFmtId="1" fontId="0" fillId="0" borderId="0" xfId="0" applyNumberFormat="1"/>
    <xf numFmtId="0" fontId="0" fillId="14" borderId="0" xfId="0" applyFill="1"/>
    <xf numFmtId="0" fontId="17" fillId="7" borderId="0" xfId="0" applyFont="1" applyFill="1"/>
    <xf numFmtId="0" fontId="8" fillId="0" borderId="9" xfId="0" applyFont="1" applyFill="1" applyBorder="1" applyAlignment="1" applyProtection="1">
      <alignment horizontal="left" indent="1"/>
      <protection locked="0"/>
    </xf>
    <xf numFmtId="0" fontId="8" fillId="0" borderId="26" xfId="0" applyFont="1" applyFill="1" applyBorder="1" applyAlignment="1" applyProtection="1">
      <alignment horizontal="left" indent="1"/>
      <protection locked="0"/>
    </xf>
    <xf numFmtId="0" fontId="24" fillId="6" borderId="20" xfId="0" applyFont="1" applyFill="1" applyBorder="1" applyAlignment="1" applyProtection="1">
      <alignment horizontal="left" vertical="center" indent="8"/>
      <protection locked="0"/>
    </xf>
    <xf numFmtId="1" fontId="31" fillId="6" borderId="0" xfId="0" applyNumberFormat="1" applyFont="1" applyFill="1" applyBorder="1" applyAlignment="1" applyProtection="1">
      <alignment horizontal="center" vertical="center"/>
      <protection locked="0"/>
    </xf>
    <xf numFmtId="0" fontId="40" fillId="12" borderId="0" xfId="0" applyFont="1" applyFill="1" applyBorder="1" applyAlignment="1">
      <alignment vertical="center"/>
    </xf>
    <xf numFmtId="0" fontId="41" fillId="0" borderId="0" xfId="0" applyFont="1"/>
    <xf numFmtId="0" fontId="40" fillId="0" borderId="0" xfId="0" applyFont="1" applyFill="1" applyAlignment="1">
      <alignment vertical="center"/>
    </xf>
    <xf numFmtId="0" fontId="41" fillId="0" borderId="0" xfId="0" applyFont="1" applyFill="1"/>
    <xf numFmtId="0" fontId="42" fillId="0" borderId="0" xfId="0" applyFont="1" applyFill="1" applyBorder="1" applyAlignment="1">
      <alignment horizontal="center" vertical="center"/>
    </xf>
    <xf numFmtId="14" fontId="42"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14" fontId="44" fillId="0" borderId="0" xfId="0" applyNumberFormat="1" applyFont="1" applyFill="1" applyBorder="1" applyAlignment="1">
      <alignment horizontal="center" vertical="center"/>
    </xf>
    <xf numFmtId="0" fontId="45" fillId="0" borderId="0" xfId="0" applyFont="1" applyFill="1" applyBorder="1" applyAlignment="1">
      <alignment horizontal="center" vertical="center"/>
    </xf>
    <xf numFmtId="0" fontId="41" fillId="0" borderId="0" xfId="0" applyFont="1" applyFill="1" applyBorder="1"/>
    <xf numFmtId="0" fontId="46" fillId="0" borderId="0" xfId="0" applyFont="1" applyFill="1" applyAlignment="1">
      <alignment vertical="center"/>
    </xf>
    <xf numFmtId="0" fontId="46" fillId="0" borderId="0" xfId="0" applyFont="1" applyAlignment="1">
      <alignment vertical="center"/>
    </xf>
    <xf numFmtId="9" fontId="47" fillId="8" borderId="29" xfId="5" applyFont="1" applyFill="1" applyBorder="1" applyAlignment="1">
      <alignment vertical="center"/>
    </xf>
    <xf numFmtId="0" fontId="49" fillId="0" borderId="0" xfId="0" applyFont="1" applyFill="1" applyBorder="1" applyAlignment="1">
      <alignment vertical="center"/>
    </xf>
    <xf numFmtId="0" fontId="50" fillId="0" borderId="0" xfId="0" applyFont="1" applyFill="1" applyBorder="1" applyAlignment="1">
      <alignment horizontal="center" vertical="center"/>
    </xf>
    <xf numFmtId="9" fontId="51" fillId="8" borderId="0" xfId="0" applyNumberFormat="1" applyFont="1" applyFill="1" applyBorder="1"/>
    <xf numFmtId="0" fontId="52" fillId="8" borderId="0" xfId="0" applyFont="1" applyFill="1" applyBorder="1"/>
    <xf numFmtId="0" fontId="52" fillId="0" borderId="0" xfId="0" applyFont="1" applyFill="1" applyBorder="1"/>
    <xf numFmtId="0" fontId="53" fillId="0" borderId="0" xfId="0" applyFont="1" applyFill="1" applyBorder="1" applyAlignment="1">
      <alignment horizontal="left" vertical="center" wrapText="1" indent="1"/>
    </xf>
    <xf numFmtId="0" fontId="54" fillId="8" borderId="0" xfId="0" applyFont="1" applyFill="1" applyBorder="1" applyAlignment="1">
      <alignment horizontal="left" vertical="center" indent="1"/>
    </xf>
    <xf numFmtId="0" fontId="54" fillId="8" borderId="0" xfId="0" applyFont="1" applyFill="1" applyBorder="1" applyAlignment="1">
      <alignment horizontal="center" vertical="center"/>
    </xf>
    <xf numFmtId="0" fontId="55" fillId="0" borderId="0" xfId="0" applyFont="1" applyFill="1" applyBorder="1" applyAlignment="1">
      <alignment horizontal="center" vertical="center"/>
    </xf>
    <xf numFmtId="0" fontId="41" fillId="0" borderId="0" xfId="0" applyFont="1" applyFill="1" applyBorder="1" applyAlignment="1">
      <alignment horizontal="left" vertical="center" indent="1"/>
    </xf>
    <xf numFmtId="0" fontId="54" fillId="8" borderId="0" xfId="0" applyFont="1" applyFill="1" applyBorder="1" applyAlignment="1">
      <alignment vertical="center"/>
    </xf>
    <xf numFmtId="0" fontId="56" fillId="8" borderId="0" xfId="0" applyFont="1" applyFill="1" applyBorder="1"/>
    <xf numFmtId="0" fontId="56" fillId="0" borderId="0" xfId="0" applyFont="1" applyFill="1" applyBorder="1"/>
    <xf numFmtId="0" fontId="57" fillId="8" borderId="0" xfId="0" applyFont="1" applyFill="1" applyBorder="1" applyAlignment="1">
      <alignment horizontal="left" vertical="center" indent="1"/>
    </xf>
    <xf numFmtId="14" fontId="57" fillId="8" borderId="0" xfId="0" applyNumberFormat="1" applyFont="1" applyFill="1" applyBorder="1" applyAlignment="1">
      <alignment horizontal="left" vertical="center" indent="1"/>
    </xf>
    <xf numFmtId="14" fontId="58" fillId="0" borderId="0" xfId="0" applyNumberFormat="1" applyFont="1" applyFill="1" applyBorder="1" applyAlignment="1">
      <alignment horizontal="left" vertical="center" indent="1"/>
    </xf>
    <xf numFmtId="0" fontId="57" fillId="8" borderId="0" xfId="0" applyNumberFormat="1" applyFont="1" applyFill="1" applyBorder="1" applyAlignment="1">
      <alignment horizontal="left" vertical="center" indent="1"/>
    </xf>
    <xf numFmtId="0" fontId="41" fillId="0" borderId="0" xfId="0" applyFont="1" applyFill="1" applyBorder="1" applyAlignment="1">
      <alignment horizontal="left" indent="1"/>
    </xf>
    <xf numFmtId="14" fontId="60" fillId="8" borderId="0" xfId="0" applyNumberFormat="1" applyFont="1" applyFill="1" applyBorder="1" applyAlignment="1">
      <alignment horizontal="center" vertical="center"/>
    </xf>
    <xf numFmtId="0" fontId="52" fillId="8" borderId="0" xfId="0" applyFont="1" applyFill="1" applyBorder="1" applyAlignment="1"/>
    <xf numFmtId="0" fontId="41" fillId="8" borderId="0" xfId="0" applyFont="1" applyFill="1" applyBorder="1"/>
    <xf numFmtId="0" fontId="53" fillId="0" borderId="0" xfId="0" applyFont="1" applyFill="1" applyBorder="1" applyAlignment="1">
      <alignment vertical="center" wrapText="1"/>
    </xf>
    <xf numFmtId="0" fontId="58" fillId="0" borderId="0" xfId="0" applyFont="1" applyFill="1" applyBorder="1" applyAlignment="1">
      <alignment horizontal="left" vertical="center" indent="1"/>
    </xf>
    <xf numFmtId="0" fontId="46" fillId="8" borderId="32" xfId="0" applyFont="1" applyFill="1" applyBorder="1" applyAlignment="1">
      <alignment vertical="center"/>
    </xf>
    <xf numFmtId="0" fontId="61" fillId="8" borderId="32" xfId="0" applyFont="1" applyFill="1" applyBorder="1" applyAlignment="1">
      <alignment vertical="center" wrapText="1"/>
    </xf>
    <xf numFmtId="0" fontId="61" fillId="0" borderId="0" xfId="0" applyFont="1" applyFill="1" applyBorder="1" applyAlignment="1">
      <alignment horizontal="left" vertical="center" wrapText="1"/>
    </xf>
    <xf numFmtId="0" fontId="46" fillId="8" borderId="28" xfId="0" applyFont="1" applyFill="1" applyBorder="1" applyAlignment="1">
      <alignment horizontal="left" vertical="center"/>
    </xf>
    <xf numFmtId="14" fontId="46" fillId="8" borderId="28" xfId="0" applyNumberFormat="1" applyFont="1" applyFill="1" applyBorder="1" applyAlignment="1">
      <alignment horizontal="left" vertical="center"/>
    </xf>
    <xf numFmtId="0" fontId="46" fillId="0" borderId="0" xfId="0" applyFont="1" applyFill="1" applyBorder="1" applyAlignment="1">
      <alignment horizontal="left" vertical="center"/>
    </xf>
    <xf numFmtId="0" fontId="53" fillId="8" borderId="0" xfId="0" applyFont="1" applyFill="1" applyBorder="1" applyAlignment="1">
      <alignment vertical="center" wrapText="1"/>
    </xf>
    <xf numFmtId="0" fontId="58" fillId="8" borderId="0" xfId="0" applyFont="1" applyFill="1" applyBorder="1" applyAlignment="1">
      <alignment horizontal="left" vertical="center" indent="1"/>
    </xf>
    <xf numFmtId="14" fontId="58" fillId="8" borderId="0" xfId="0" applyNumberFormat="1" applyFont="1" applyFill="1" applyBorder="1" applyAlignment="1">
      <alignment horizontal="left" vertical="center" indent="1"/>
    </xf>
    <xf numFmtId="0" fontId="62" fillId="8" borderId="0" xfId="0" applyFont="1" applyFill="1" applyBorder="1" applyAlignment="1"/>
    <xf numFmtId="0" fontId="62" fillId="0" borderId="0" xfId="0" applyFont="1" applyFill="1" applyBorder="1" applyAlignment="1"/>
    <xf numFmtId="14" fontId="41" fillId="8" borderId="0" xfId="0" applyNumberFormat="1" applyFont="1" applyFill="1" applyBorder="1"/>
    <xf numFmtId="0" fontId="41" fillId="0" borderId="0" xfId="0" applyFont="1" applyFill="1" applyBorder="1" applyAlignment="1"/>
    <xf numFmtId="0" fontId="63" fillId="8" borderId="0" xfId="0" applyFont="1" applyFill="1" applyBorder="1" applyAlignment="1">
      <alignment vertical="top"/>
    </xf>
    <xf numFmtId="0" fontId="63" fillId="0" borderId="0" xfId="0" applyFont="1" applyFill="1" applyBorder="1" applyAlignment="1">
      <alignment vertical="top"/>
    </xf>
    <xf numFmtId="0" fontId="55" fillId="0" borderId="0" xfId="0" applyFont="1" applyFill="1" applyBorder="1" applyAlignment="1">
      <alignment vertical="top" wrapText="1"/>
    </xf>
    <xf numFmtId="0" fontId="64" fillId="0" borderId="0" xfId="0" applyFont="1" applyFill="1" applyBorder="1" applyAlignment="1">
      <alignment vertical="top" wrapText="1"/>
    </xf>
    <xf numFmtId="0" fontId="41" fillId="14" borderId="0" xfId="0" applyFont="1" applyFill="1"/>
    <xf numFmtId="0" fontId="15" fillId="7" borderId="0" xfId="0" applyFont="1" applyFill="1" applyAlignment="1">
      <alignment horizontal="left" vertical="center"/>
    </xf>
    <xf numFmtId="0" fontId="39" fillId="7" borderId="0" xfId="0" applyFont="1" applyFill="1" applyAlignment="1">
      <alignment horizontal="center" vertical="center"/>
    </xf>
    <xf numFmtId="0" fontId="39" fillId="7" borderId="0" xfId="0" applyFont="1" applyFill="1" applyAlignment="1">
      <alignment horizontal="center" vertical="top"/>
    </xf>
    <xf numFmtId="0" fontId="16" fillId="7" borderId="0" xfId="4" applyFont="1" applyFill="1" applyAlignment="1">
      <alignment horizontal="left" vertical="center"/>
    </xf>
    <xf numFmtId="0" fontId="17" fillId="7" borderId="0" xfId="0" applyFont="1" applyFill="1" applyAlignment="1">
      <alignment horizontal="center" vertical="center"/>
    </xf>
    <xf numFmtId="0" fontId="17" fillId="8" borderId="0" xfId="0" applyFont="1" applyFill="1" applyAlignment="1">
      <alignment horizontal="left" vertical="center" wrapText="1" indent="1"/>
    </xf>
    <xf numFmtId="0" fontId="0" fillId="8" borderId="0" xfId="0" applyFill="1" applyAlignment="1">
      <alignment horizontal="left" vertical="center" wrapText="1" indent="1"/>
    </xf>
    <xf numFmtId="0" fontId="18" fillId="12" borderId="0" xfId="0" applyFont="1" applyFill="1" applyAlignment="1">
      <alignment horizontal="left" vertical="center" wrapText="1"/>
    </xf>
    <xf numFmtId="0" fontId="17" fillId="7" borderId="0" xfId="0" applyFont="1" applyFill="1" applyAlignment="1">
      <alignment horizontal="center" vertical="center" wrapText="1"/>
    </xf>
    <xf numFmtId="0" fontId="17" fillId="8" borderId="0" xfId="0" applyFont="1" applyFill="1" applyAlignment="1">
      <alignment horizontal="center" vertical="center" wrapText="1"/>
    </xf>
    <xf numFmtId="0" fontId="17" fillId="13" borderId="0" xfId="0" applyFont="1" applyFill="1" applyAlignment="1">
      <alignment horizontal="left" vertical="center" wrapText="1" indent="3"/>
    </xf>
    <xf numFmtId="0" fontId="42" fillId="19" borderId="0" xfId="0" applyFont="1" applyFill="1" applyBorder="1" applyAlignment="1">
      <alignment horizontal="center" vertical="center"/>
    </xf>
    <xf numFmtId="0" fontId="43" fillId="19" borderId="0" xfId="0" applyFont="1" applyFill="1" applyBorder="1" applyAlignment="1">
      <alignment horizontal="center" vertical="center"/>
    </xf>
    <xf numFmtId="0" fontId="48" fillId="8" borderId="30" xfId="0" applyFont="1" applyFill="1" applyBorder="1" applyAlignment="1">
      <alignment horizontal="center" vertical="center"/>
    </xf>
    <xf numFmtId="0" fontId="48" fillId="8" borderId="31" xfId="0" applyFont="1" applyFill="1" applyBorder="1" applyAlignment="1">
      <alignment horizontal="center" vertical="center"/>
    </xf>
    <xf numFmtId="0" fontId="48" fillId="8" borderId="28" xfId="0" applyFont="1" applyFill="1" applyBorder="1" applyAlignment="1">
      <alignment horizontal="center" vertical="center"/>
    </xf>
    <xf numFmtId="0" fontId="48" fillId="8" borderId="32" xfId="0" applyFont="1" applyFill="1" applyBorder="1" applyAlignment="1">
      <alignment horizontal="center" vertical="center"/>
    </xf>
    <xf numFmtId="0" fontId="54" fillId="8" borderId="0" xfId="0" applyFont="1" applyFill="1" applyBorder="1" applyAlignment="1">
      <alignment horizontal="center" vertical="center"/>
    </xf>
    <xf numFmtId="0" fontId="59" fillId="8" borderId="0" xfId="0" applyFont="1" applyFill="1" applyBorder="1" applyAlignment="1">
      <alignment horizontal="left" vertical="center" indent="1"/>
    </xf>
    <xf numFmtId="0" fontId="53" fillId="8" borderId="0" xfId="0" applyFont="1" applyFill="1" applyBorder="1" applyAlignment="1">
      <alignment horizontal="left" vertical="center" wrapText="1" indent="1"/>
    </xf>
    <xf numFmtId="0" fontId="48" fillId="8" borderId="29" xfId="0" applyFont="1" applyFill="1" applyBorder="1" applyAlignment="1">
      <alignment horizontal="center" vertical="center"/>
    </xf>
    <xf numFmtId="0" fontId="42" fillId="19" borderId="0" xfId="0" applyFont="1" applyFill="1" applyBorder="1" applyAlignment="1">
      <alignment horizontal="left" vertical="center" indent="1"/>
    </xf>
    <xf numFmtId="14" fontId="42" fillId="19" borderId="0" xfId="0" applyNumberFormat="1" applyFont="1" applyFill="1" applyBorder="1" applyAlignment="1">
      <alignment horizontal="center" vertical="center"/>
    </xf>
    <xf numFmtId="0" fontId="55" fillId="8" borderId="0" xfId="0" applyFont="1" applyFill="1" applyBorder="1" applyAlignment="1">
      <alignment horizontal="left" vertical="top" wrapText="1" indent="2"/>
    </xf>
    <xf numFmtId="0" fontId="63" fillId="8" borderId="33" xfId="0" applyFont="1" applyFill="1" applyBorder="1" applyAlignment="1">
      <alignment horizontal="left" vertical="center"/>
    </xf>
    <xf numFmtId="0" fontId="59" fillId="8" borderId="0" xfId="0" applyFont="1" applyFill="1" applyBorder="1" applyAlignment="1">
      <alignment horizontal="left" vertical="center" wrapText="1" indent="1"/>
    </xf>
    <xf numFmtId="0" fontId="13" fillId="3" borderId="18" xfId="0" applyFont="1" applyFill="1" applyBorder="1" applyAlignment="1">
      <alignment horizontal="right" vertical="center"/>
    </xf>
    <xf numFmtId="0" fontId="13" fillId="3" borderId="19" xfId="0" applyFont="1" applyFill="1" applyBorder="1" applyAlignment="1">
      <alignment horizontal="right" vertical="center"/>
    </xf>
    <xf numFmtId="0" fontId="35" fillId="3" borderId="19" xfId="0" applyFont="1" applyFill="1" applyBorder="1" applyAlignment="1">
      <alignment horizontal="left" vertical="center" indent="4"/>
    </xf>
    <xf numFmtId="0" fontId="25" fillId="0" borderId="0" xfId="0" applyFont="1" applyAlignment="1">
      <alignment horizontal="left" vertical="center"/>
    </xf>
    <xf numFmtId="14" fontId="12" fillId="6" borderId="7" xfId="0" applyNumberFormat="1" applyFont="1" applyFill="1" applyBorder="1" applyAlignment="1" applyProtection="1">
      <alignment horizontal="center"/>
      <protection locked="0"/>
    </xf>
    <xf numFmtId="14" fontId="12" fillId="6" borderId="8" xfId="0" applyNumberFormat="1" applyFont="1" applyFill="1" applyBorder="1" applyAlignment="1" applyProtection="1">
      <alignment horizontal="center"/>
      <protection locked="0"/>
    </xf>
    <xf numFmtId="0" fontId="19" fillId="14" borderId="22" xfId="0" applyFont="1" applyFill="1" applyBorder="1" applyAlignment="1" applyProtection="1">
      <alignment horizontal="left"/>
    </xf>
    <xf numFmtId="0" fontId="19" fillId="14" borderId="23" xfId="0" applyFont="1" applyFill="1" applyBorder="1" applyAlignment="1" applyProtection="1">
      <alignment horizontal="left"/>
    </xf>
    <xf numFmtId="0" fontId="19" fillId="14" borderId="24" xfId="0" applyFont="1" applyFill="1" applyBorder="1" applyAlignment="1" applyProtection="1">
      <alignment horizontal="left"/>
    </xf>
    <xf numFmtId="0" fontId="0" fillId="7" borderId="20" xfId="0" applyFill="1" applyBorder="1" applyAlignment="1" applyProtection="1">
      <alignment horizontal="left" indent="1"/>
      <protection locked="0"/>
    </xf>
    <xf numFmtId="0" fontId="0" fillId="7" borderId="0" xfId="0" applyFill="1" applyBorder="1" applyAlignment="1" applyProtection="1">
      <alignment horizontal="left" indent="1"/>
      <protection locked="0"/>
    </xf>
    <xf numFmtId="14" fontId="9" fillId="9" borderId="0" xfId="0" applyNumberFormat="1" applyFont="1" applyFill="1" applyBorder="1" applyAlignment="1">
      <alignment horizontal="center" vertical="center"/>
    </xf>
    <xf numFmtId="0" fontId="0" fillId="7" borderId="20" xfId="0" applyFill="1" applyBorder="1" applyAlignment="1" applyProtection="1">
      <alignment horizontal="left" indent="3"/>
      <protection locked="0"/>
    </xf>
    <xf numFmtId="0" fontId="0" fillId="7" borderId="0" xfId="0" applyFill="1" applyBorder="1" applyAlignment="1" applyProtection="1">
      <alignment horizontal="left" indent="3"/>
      <protection locked="0"/>
    </xf>
    <xf numFmtId="0" fontId="0" fillId="7" borderId="21" xfId="0" applyFill="1" applyBorder="1" applyAlignment="1" applyProtection="1">
      <alignment horizontal="left" indent="3"/>
      <protection locked="0"/>
    </xf>
    <xf numFmtId="0" fontId="0" fillId="7" borderId="12" xfId="0" applyFill="1" applyBorder="1" applyAlignment="1" applyProtection="1">
      <alignment horizontal="left" indent="3"/>
      <protection locked="0"/>
    </xf>
    <xf numFmtId="0" fontId="0" fillId="7" borderId="2" xfId="0" applyFill="1" applyBorder="1" applyAlignment="1" applyProtection="1">
      <alignment horizontal="left" indent="3"/>
      <protection locked="0"/>
    </xf>
    <xf numFmtId="0" fontId="0" fillId="0" borderId="0" xfId="0" applyAlignment="1">
      <alignment horizontal="center"/>
    </xf>
    <xf numFmtId="0" fontId="24" fillId="6" borderId="27" xfId="0" applyFont="1" applyFill="1" applyBorder="1" applyAlignment="1" applyProtection="1">
      <alignment horizontal="left" vertical="center" indent="1"/>
      <protection locked="0"/>
    </xf>
    <xf numFmtId="0" fontId="38" fillId="19" borderId="0" xfId="0" applyFont="1" applyFill="1" applyAlignment="1">
      <alignment horizontal="center" vertical="center"/>
    </xf>
    <xf numFmtId="0" fontId="20" fillId="20" borderId="0" xfId="0" applyFont="1" applyFill="1" applyAlignment="1">
      <alignment horizontal="center" vertical="center"/>
    </xf>
  </cellXfs>
  <cellStyles count="6">
    <cellStyle name="Day Header 1" xfId="1"/>
    <cellStyle name="Day Header 2" xfId="2"/>
    <cellStyle name="Good" xfId="3" builtinId="26"/>
    <cellStyle name="Hyperlink" xfId="4" builtinId="8"/>
    <cellStyle name="Normal" xfId="0" builtinId="0"/>
    <cellStyle name="Percent" xfId="5" builtinId="5"/>
  </cellStyles>
  <dxfs count="9">
    <dxf>
      <numFmt numFmtId="13" formatCode="0%"/>
    </dxf>
    <dxf>
      <numFmt numFmtId="19" formatCode="m/d/yyyy"/>
    </dxf>
    <dxf>
      <border outline="0">
        <top style="thin">
          <color theme="2" tint="-9.9887081514938816E-2"/>
        </top>
      </border>
    </dxf>
    <dxf>
      <font>
        <b/>
        <i val="0"/>
        <strike val="0"/>
        <condense val="0"/>
        <extend val="0"/>
        <outline val="0"/>
        <shadow val="0"/>
        <u val="none"/>
        <vertAlign val="baseline"/>
        <sz val="10"/>
        <color theme="0"/>
        <name val="Calibri"/>
        <scheme val="minor"/>
      </font>
      <fill>
        <patternFill patternType="solid">
          <fgColor indexed="64"/>
          <bgColor theme="9" tint="0.39997558519241921"/>
        </patternFill>
      </fill>
      <alignment horizontal="center" vertical="center" textRotation="0" wrapText="0" indent="0" justifyLastLine="0" shrinkToFit="0" readingOrder="0"/>
    </dxf>
    <dxf>
      <font>
        <color theme="3" tint="0.89996032593768116"/>
      </font>
    </dxf>
    <dxf>
      <font>
        <color theme="2"/>
      </font>
    </dxf>
    <dxf>
      <font>
        <color theme="2"/>
      </font>
    </dxf>
    <dxf>
      <fill>
        <patternFill>
          <bgColor rgb="FFFF7C80"/>
        </patternFill>
      </fill>
      <border>
        <top style="thin">
          <color theme="0"/>
        </top>
        <bottom style="thin">
          <color theme="0"/>
        </bottom>
      </border>
    </dxf>
    <dxf>
      <fill>
        <patternFill patternType="solid">
          <fgColor auto="1"/>
          <bgColor rgb="FF00CC99"/>
        </patternFill>
      </fill>
      <border>
        <top style="thin">
          <color theme="0"/>
        </top>
        <bottom style="thin">
          <color theme="0"/>
        </bottom>
      </border>
    </dxf>
  </dxfs>
  <tableStyles count="0" defaultTableStyle="TableStyleMedium2" defaultPivotStyle="PivotStyleLight16"/>
  <colors>
    <mruColors>
      <color rgb="FF00CC99"/>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chemeClr val="accent2"/>
            </a:solidFill>
            <a:effectLst>
              <a:outerShdw blurRad="50800" dist="38100" dir="13500000" algn="br" rotWithShape="0">
                <a:schemeClr val="tx2">
                  <a:alpha val="40000"/>
                </a:schemeClr>
              </a:outerShdw>
            </a:effectLst>
            <a:scene3d>
              <a:camera prst="orthographicFront"/>
              <a:lightRig rig="threePt" dir="t"/>
            </a:scene3d>
          </c:spPr>
          <c:dPt>
            <c:idx val="0"/>
            <c:bubble3D val="0"/>
            <c:extLst xmlns:c16r2="http://schemas.microsoft.com/office/drawing/2015/06/chart">
              <c:ext xmlns:c16="http://schemas.microsoft.com/office/drawing/2014/chart" uri="{C3380CC4-5D6E-409C-BE32-E72D297353CC}">
                <c16:uniqueId val="{00000001-6B27-4127-9581-2F62A8518492}"/>
              </c:ext>
            </c:extLst>
          </c:dPt>
          <c:dPt>
            <c:idx val="1"/>
            <c:bubble3D val="0"/>
            <c:spPr>
              <a:solidFill>
                <a:schemeClr val="bg2"/>
              </a:solidFill>
              <a:effectLst>
                <a:outerShdw blurRad="50800" dist="38100" dir="13500000" algn="br" rotWithShape="0">
                  <a:schemeClr val="tx2">
                    <a:alpha val="40000"/>
                  </a:schemeClr>
                </a:outerShdw>
              </a:effectLst>
              <a:scene3d>
                <a:camera prst="orthographicFront"/>
                <a:lightRig rig="threePt" dir="t"/>
              </a:scene3d>
            </c:spPr>
            <c:extLst xmlns:c16r2="http://schemas.microsoft.com/office/drawing/2015/06/chart">
              <c:ext xmlns:c16="http://schemas.microsoft.com/office/drawing/2014/chart" uri="{C3380CC4-5D6E-409C-BE32-E72D297353CC}">
                <c16:uniqueId val="{00000003-6B27-4127-9581-2F62A8518492}"/>
              </c:ext>
            </c:extLst>
          </c:dPt>
          <c:val>
            <c:numRef>
              <c:f>Dashboard!$C$6:$C$7</c:f>
              <c:numCache>
                <c:formatCode>0%</c:formatCode>
                <c:ptCount val="2"/>
                <c:pt idx="0">
                  <c:v>0.49199999999999999</c:v>
                </c:pt>
                <c:pt idx="1">
                  <c:v>0.50800000000000001</c:v>
                </c:pt>
              </c:numCache>
            </c:numRef>
          </c:val>
          <c:extLst xmlns:c16r2="http://schemas.microsoft.com/office/drawing/2015/06/chart">
            <c:ext xmlns:c16="http://schemas.microsoft.com/office/drawing/2014/chart" uri="{C3380CC4-5D6E-409C-BE32-E72D297353CC}">
              <c16:uniqueId val="{00000004-6B27-4127-9581-2F62A8518492}"/>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942028985507246E-2"/>
          <c:y val="1.9753086419753086E-2"/>
          <c:w val="0.96811594202898554"/>
          <c:h val="0.70757373548645397"/>
        </c:manualLayout>
      </c:layout>
      <c:barChart>
        <c:barDir val="col"/>
        <c:grouping val="clustered"/>
        <c:varyColors val="1"/>
        <c:ser>
          <c:idx val="0"/>
          <c:order val="0"/>
          <c:invertIfNegative val="0"/>
          <c:dPt>
            <c:idx val="2"/>
            <c:invertIfNegative val="0"/>
            <c:bubble3D val="0"/>
            <c:spPr>
              <a:solidFill>
                <a:schemeClr val="accent3">
                  <a:lumMod val="40000"/>
                  <a:lumOff val="60000"/>
                </a:schemeClr>
              </a:solidFill>
            </c:spPr>
            <c:extLst xmlns:c16r2="http://schemas.microsoft.com/office/drawing/2015/06/chart">
              <c:ext xmlns:c16="http://schemas.microsoft.com/office/drawing/2014/chart" uri="{C3380CC4-5D6E-409C-BE32-E72D297353CC}">
                <c16:uniqueId val="{00000001-B2C6-4F8B-BDE1-0B19528180E3}"/>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B2C6-4F8B-BDE1-0B19528180E3}"/>
              </c:ext>
            </c:extLst>
          </c:dPt>
          <c:dPt>
            <c:idx val="4"/>
            <c:invertIfNegative val="0"/>
            <c:bubble3D val="0"/>
            <c:spPr>
              <a:solidFill>
                <a:schemeClr val="accent3"/>
              </a:solidFill>
            </c:spPr>
            <c:extLst xmlns:c16r2="http://schemas.microsoft.com/office/drawing/2015/06/chart">
              <c:ext xmlns:c16="http://schemas.microsoft.com/office/drawing/2014/chart" uri="{C3380CC4-5D6E-409C-BE32-E72D297353CC}">
                <c16:uniqueId val="{00000005-B2C6-4F8B-BDE1-0B19528180E3}"/>
              </c:ext>
            </c:extLst>
          </c:dPt>
          <c:dPt>
            <c:idx val="5"/>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B2C6-4F8B-BDE1-0B19528180E3}"/>
              </c:ext>
            </c:extLst>
          </c:dPt>
          <c:dLbls>
            <c:dLbl>
              <c:idx val="0"/>
              <c:numFmt formatCode="[=1]0&quot; Task&quot;;[&gt;1]0&quot; Tasks&quot;" sourceLinked="0"/>
              <c:spPr>
                <a:solidFill>
                  <a:schemeClr val="accent1"/>
                </a:solidFill>
                <a:ln w="88900">
                  <a:noFill/>
                </a:ln>
              </c:spPr>
              <c:txPr>
                <a:bodyPr/>
                <a:lstStyle/>
                <a:p>
                  <a:pPr>
                    <a:defRPr>
                      <a:solidFill>
                        <a:schemeClr val="bg1"/>
                      </a:solidFill>
                    </a:defRPr>
                  </a:pPr>
                  <a:endParaRPr lang="nl-NL"/>
                </a:p>
              </c:txPr>
              <c:dLblPos val="outEnd"/>
              <c:showLegendKey val="0"/>
              <c:showVal val="1"/>
              <c:showCatName val="0"/>
              <c:showSerName val="0"/>
              <c:showPercent val="0"/>
              <c:showBubbleSize val="0"/>
            </c:dLbl>
            <c:dLbl>
              <c:idx val="1"/>
              <c:numFmt formatCode="[=1]0&quot; Task&quot;;[&gt;1]0&quot; Tasks&quot;" sourceLinked="0"/>
              <c:spPr>
                <a:solidFill>
                  <a:schemeClr val="accent2"/>
                </a:solidFill>
                <a:ln w="88900">
                  <a:noFill/>
                </a:ln>
              </c:spPr>
              <c:txPr>
                <a:bodyPr/>
                <a:lstStyle/>
                <a:p>
                  <a:pPr>
                    <a:defRPr>
                      <a:solidFill>
                        <a:schemeClr val="bg1"/>
                      </a:solidFill>
                    </a:defRPr>
                  </a:pPr>
                  <a:endParaRPr lang="nl-NL"/>
                </a:p>
              </c:txPr>
              <c:dLblPos val="outEnd"/>
              <c:showLegendKey val="0"/>
              <c:showVal val="1"/>
              <c:showCatName val="0"/>
              <c:showSerName val="0"/>
              <c:showPercent val="0"/>
              <c:showBubbleSize val="0"/>
            </c:dLbl>
            <c:dLbl>
              <c:idx val="2"/>
              <c:numFmt formatCode="[=1]0&quot; Task&quot;;[&gt;1]0&quot; Tasks&quot;" sourceLinked="0"/>
              <c:spPr>
                <a:solidFill>
                  <a:schemeClr val="accent3">
                    <a:lumMod val="40000"/>
                    <a:lumOff val="60000"/>
                  </a:schemeClr>
                </a:solidFill>
                <a:ln w="88900">
                  <a:noFill/>
                </a:ln>
              </c:spPr>
              <c:txPr>
                <a:bodyPr/>
                <a:lstStyle/>
                <a:p>
                  <a:pPr>
                    <a:defRPr>
                      <a:solidFill>
                        <a:schemeClr val="accent6"/>
                      </a:solidFill>
                    </a:defRPr>
                  </a:pPr>
                  <a:endParaRPr lang="nl-NL"/>
                </a:p>
              </c:txPr>
              <c:dLblPos val="outEnd"/>
              <c:showLegendKey val="0"/>
              <c:showVal val="1"/>
              <c:showCatName val="0"/>
              <c:showSerName val="0"/>
              <c:showPercent val="0"/>
              <c:showBubbleSize val="0"/>
            </c:dLbl>
            <c:dLbl>
              <c:idx val="3"/>
              <c:numFmt formatCode="[=1]0&quot; Task&quot;;[&gt;1]0&quot; Tasks&quot;" sourceLinked="0"/>
              <c:spPr>
                <a:solidFill>
                  <a:schemeClr val="accent3">
                    <a:lumMod val="60000"/>
                    <a:lumOff val="40000"/>
                  </a:schemeClr>
                </a:solidFill>
                <a:ln w="88900">
                  <a:noFill/>
                </a:ln>
              </c:spPr>
              <c:txPr>
                <a:bodyPr/>
                <a:lstStyle/>
                <a:p>
                  <a:pPr>
                    <a:defRPr>
                      <a:solidFill>
                        <a:schemeClr val="accent6"/>
                      </a:solidFill>
                    </a:defRPr>
                  </a:pPr>
                  <a:endParaRPr lang="nl-NL"/>
                </a:p>
              </c:txPr>
              <c:dLblPos val="outEnd"/>
              <c:showLegendKey val="0"/>
              <c:showVal val="1"/>
              <c:showCatName val="0"/>
              <c:showSerName val="0"/>
              <c:showPercent val="0"/>
              <c:showBubbleSize val="0"/>
            </c:dLbl>
            <c:dLbl>
              <c:idx val="4"/>
              <c:numFmt formatCode="[=1]0&quot; Task&quot;;[&gt;1]0&quot; Tasks&quot;" sourceLinked="0"/>
              <c:spPr>
                <a:solidFill>
                  <a:schemeClr val="accent3"/>
                </a:solidFill>
                <a:ln w="88900">
                  <a:noFill/>
                </a:ln>
              </c:spPr>
              <c:txPr>
                <a:bodyPr/>
                <a:lstStyle/>
                <a:p>
                  <a:pPr>
                    <a:defRPr>
                      <a:solidFill>
                        <a:schemeClr val="bg2"/>
                      </a:solidFill>
                    </a:defRPr>
                  </a:pPr>
                  <a:endParaRPr lang="nl-NL"/>
                </a:p>
              </c:txPr>
              <c:dLblPos val="outEnd"/>
              <c:showLegendKey val="0"/>
              <c:showVal val="1"/>
              <c:showCatName val="0"/>
              <c:showSerName val="0"/>
              <c:showPercent val="0"/>
              <c:showBubbleSize val="0"/>
            </c:dLbl>
            <c:dLbl>
              <c:idx val="5"/>
              <c:numFmt formatCode="[=1]0&quot; Task&quot;;[&gt;1]0&quot; Tasks&quot;" sourceLinked="0"/>
              <c:spPr>
                <a:solidFill>
                  <a:schemeClr val="accent3">
                    <a:lumMod val="75000"/>
                  </a:schemeClr>
                </a:solidFill>
                <a:ln w="88900">
                  <a:noFill/>
                </a:ln>
              </c:spPr>
              <c:txPr>
                <a:bodyPr/>
                <a:lstStyle/>
                <a:p>
                  <a:pPr>
                    <a:defRPr>
                      <a:solidFill>
                        <a:schemeClr val="bg2"/>
                      </a:solidFill>
                    </a:defRPr>
                  </a:pPr>
                  <a:endParaRPr lang="nl-NL"/>
                </a:p>
              </c:txPr>
              <c:dLblPos val="outEnd"/>
              <c:showLegendKey val="0"/>
              <c:showVal val="1"/>
              <c:showCatName val="0"/>
              <c:showSerName val="0"/>
              <c:showPercent val="0"/>
              <c:showBubbleSize val="0"/>
            </c:dLbl>
            <c:numFmt formatCode="[=1]0&quot; Task&quot;;[&gt;1]0&quot; Tasks&quot;" sourceLinked="0"/>
            <c:spPr>
              <a:noFill/>
              <a:ln w="88900">
                <a:noFill/>
              </a:ln>
            </c:spPr>
            <c:txPr>
              <a:bodyPr/>
              <a:lstStyle/>
              <a:p>
                <a:pPr>
                  <a:defRPr>
                    <a:solidFill>
                      <a:sysClr val="windowText" lastClr="000000"/>
                    </a:solidFill>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'Projects Summary'!$I$3:$J$8</c:f>
              <c:multiLvlStrCache>
                <c:ptCount val="6"/>
                <c:lvl>
                  <c:pt idx="1">
                    <c:v>1-25%</c:v>
                  </c:pt>
                  <c:pt idx="2">
                    <c:v>26-50%</c:v>
                  </c:pt>
                  <c:pt idx="3">
                    <c:v>51-75%</c:v>
                  </c:pt>
                  <c:pt idx="4">
                    <c:v>76-99%</c:v>
                  </c:pt>
                </c:lvl>
                <c:lvl>
                  <c:pt idx="0">
                    <c:v>Not Started(0%)</c:v>
                  </c:pt>
                  <c:pt idx="1">
                    <c:v>Inprogress(1-99%)</c:v>
                  </c:pt>
                  <c:pt idx="5">
                    <c:v>Completed(100%)</c:v>
                  </c:pt>
                </c:lvl>
              </c:multiLvlStrCache>
            </c:multiLvlStrRef>
          </c:cat>
          <c:val>
            <c:numRef>
              <c:f>'Projects Summary'!$K$3:$K$8</c:f>
              <c:numCache>
                <c:formatCode>0</c:formatCode>
                <c:ptCount val="6"/>
                <c:pt idx="0">
                  <c:v>1</c:v>
                </c:pt>
                <c:pt idx="1">
                  <c:v>1</c:v>
                </c:pt>
                <c:pt idx="2">
                  <c:v>4</c:v>
                </c:pt>
                <c:pt idx="3">
                  <c:v>2</c:v>
                </c:pt>
                <c:pt idx="4">
                  <c:v>1</c:v>
                </c:pt>
                <c:pt idx="5">
                  <c:v>1</c:v>
                </c:pt>
              </c:numCache>
            </c:numRef>
          </c:val>
          <c:extLst xmlns:c16r2="http://schemas.microsoft.com/office/drawing/2015/06/chart">
            <c:ext xmlns:c16="http://schemas.microsoft.com/office/drawing/2014/chart" uri="{C3380CC4-5D6E-409C-BE32-E72D297353CC}">
              <c16:uniqueId val="{0000000A-B2C6-4F8B-BDE1-0B19528180E3}"/>
            </c:ext>
          </c:extLst>
        </c:ser>
        <c:dLbls>
          <c:showLegendKey val="0"/>
          <c:showVal val="0"/>
          <c:showCatName val="0"/>
          <c:showSerName val="0"/>
          <c:showPercent val="0"/>
          <c:showBubbleSize val="0"/>
        </c:dLbls>
        <c:gapWidth val="31"/>
        <c:axId val="67875968"/>
        <c:axId val="67877504"/>
      </c:barChart>
      <c:catAx>
        <c:axId val="67875968"/>
        <c:scaling>
          <c:orientation val="minMax"/>
        </c:scaling>
        <c:delete val="0"/>
        <c:axPos val="b"/>
        <c:numFmt formatCode="General" sourceLinked="0"/>
        <c:majorTickMark val="out"/>
        <c:minorTickMark val="none"/>
        <c:tickLblPos val="nextTo"/>
        <c:spPr>
          <a:ln>
            <a:solidFill>
              <a:schemeClr val="bg1"/>
            </a:solidFill>
          </a:ln>
        </c:spPr>
        <c:txPr>
          <a:bodyPr/>
          <a:lstStyle/>
          <a:p>
            <a:pPr>
              <a:defRPr b="1">
                <a:solidFill>
                  <a:schemeClr val="bg2">
                    <a:lumMod val="50000"/>
                  </a:schemeClr>
                </a:solidFill>
              </a:defRPr>
            </a:pPr>
            <a:endParaRPr lang="nl-NL"/>
          </a:p>
        </c:txPr>
        <c:crossAx val="67877504"/>
        <c:crosses val="autoZero"/>
        <c:auto val="1"/>
        <c:lblAlgn val="ctr"/>
        <c:lblOffset val="100"/>
        <c:noMultiLvlLbl val="0"/>
      </c:catAx>
      <c:valAx>
        <c:axId val="67877504"/>
        <c:scaling>
          <c:orientation val="minMax"/>
        </c:scaling>
        <c:delete val="1"/>
        <c:axPos val="l"/>
        <c:numFmt formatCode="0" sourceLinked="1"/>
        <c:majorTickMark val="out"/>
        <c:minorTickMark val="none"/>
        <c:tickLblPos val="nextTo"/>
        <c:crossAx val="67875968"/>
        <c:crosses val="autoZero"/>
        <c:crossBetween val="between"/>
      </c:valAx>
      <c:spPr>
        <a:noFill/>
      </c:spPr>
    </c:plotArea>
    <c:plotVisOnly val="1"/>
    <c:dispBlanksAs val="gap"/>
    <c:showDLblsOverMax val="0"/>
  </c:chart>
  <c:spPr>
    <a:noFill/>
    <a:ln w="3810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rgbClr val="FF7C80"/>
            </a:solidFill>
            <a:scene3d>
              <a:camera prst="orthographicFront"/>
              <a:lightRig rig="threePt" dir="t"/>
            </a:scene3d>
            <a:sp3d>
              <a:bevelT w="190500" h="38100"/>
            </a:sp3d>
          </c:spPr>
          <c:dPt>
            <c:idx val="0"/>
            <c:bubble3D val="0"/>
            <c:spPr>
              <a:solidFill>
                <a:srgbClr val="00CC99"/>
              </a:solidFill>
              <a:scene3d>
                <a:camera prst="orthographicFront"/>
                <a:lightRig rig="threePt" dir="t"/>
              </a:scene3d>
              <a:sp3d>
                <a:bevelT w="190500" h="38100"/>
              </a:sp3d>
            </c:spPr>
            <c:extLst xmlns:c16r2="http://schemas.microsoft.com/office/drawing/2015/06/chart">
              <c:ext xmlns:c16="http://schemas.microsoft.com/office/drawing/2014/chart" uri="{C3380CC4-5D6E-409C-BE32-E72D297353CC}">
                <c16:uniqueId val="{00000001-1045-41C6-BA3E-13D1B4AA8C0B}"/>
              </c:ext>
            </c:extLst>
          </c:dPt>
          <c:dPt>
            <c:idx val="1"/>
            <c:bubble3D val="0"/>
            <c:extLst xmlns:c16r2="http://schemas.microsoft.com/office/drawing/2015/06/chart">
              <c:ext xmlns:c16="http://schemas.microsoft.com/office/drawing/2014/chart" uri="{C3380CC4-5D6E-409C-BE32-E72D297353CC}">
                <c16:uniqueId val="{00000002-1045-41C6-BA3E-13D1B4AA8C0B}"/>
              </c:ext>
            </c:extLst>
          </c:dPt>
          <c:val>
            <c:numRef>
              <c:f>'Project Plan'!$E$10:$E$11</c:f>
              <c:numCache>
                <c:formatCode>0%</c:formatCode>
                <c:ptCount val="2"/>
                <c:pt idx="0">
                  <c:v>0.41949999999999993</c:v>
                </c:pt>
                <c:pt idx="1">
                  <c:v>0.58050000000000002</c:v>
                </c:pt>
              </c:numCache>
            </c:numRef>
          </c:val>
          <c:extLst xmlns:c16r2="http://schemas.microsoft.com/office/drawing/2015/06/chart">
            <c:ext xmlns:c16="http://schemas.microsoft.com/office/drawing/2014/chart" uri="{C3380CC4-5D6E-409C-BE32-E72D297353CC}">
              <c16:uniqueId val="{00000003-1045-41C6-BA3E-13D1B4AA8C0B}"/>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F$16" horiz="1" max="100" page="10" val="0"/>
</file>

<file path=xl/ctrlProps/ctrlProp2.xml><?xml version="1.0" encoding="utf-8"?>
<formControlPr xmlns="http://schemas.microsoft.com/office/spreadsheetml/2009/9/main" objectType="Scroll" dx="16" fmlaLink="$H$3" max="100" page="10" val="0"/>
</file>

<file path=xl/drawings/_rels/drawing1.xml.rels><?xml version="1.0" encoding="UTF-8" standalone="yes"?>
<Relationships xmlns="http://schemas.openxmlformats.org/package/2006/relationships"><Relationship Id="rId3" Type="http://schemas.openxmlformats.org/officeDocument/2006/relationships/hyperlink" Target="https://analysistabs.com/?ref=fxlpt" TargetMode="External"/><Relationship Id="rId2" Type="http://schemas.openxmlformats.org/officeDocument/2006/relationships/hyperlink" Target="https://analysistabs.com/blog/?ref=fxlpt" TargetMode="External"/><Relationship Id="rId1" Type="http://schemas.openxmlformats.org/officeDocument/2006/relationships/hyperlink" Target="https://analysistabs.org/premium/?ref=fxlpt" TargetMode="External"/><Relationship Id="rId6" Type="http://schemas.openxmlformats.org/officeDocument/2006/relationships/hyperlink" Target="#'Advanced Project Plan Template'!A1"/><Relationship Id="rId5" Type="http://schemas.openxmlformats.org/officeDocument/2006/relationships/hyperlink" Target="#'Data Sheet'!A1"/><Relationship Id="rId4" Type="http://schemas.openxmlformats.org/officeDocument/2006/relationships/hyperlink" Target="#'Project Plan'!A1"/></Relationships>
</file>

<file path=xl/drawings/_rels/drawing2.xml.rels><?xml version="1.0" encoding="UTF-8" standalone="yes"?>
<Relationships xmlns="http://schemas.openxmlformats.org/package/2006/relationships"><Relationship Id="rId3" Type="http://schemas.openxmlformats.org/officeDocument/2006/relationships/hyperlink" Target="#'Data Sheet'!A1"/><Relationship Id="rId2" Type="http://schemas.openxmlformats.org/officeDocument/2006/relationships/hyperlink" Target="#'Project Plan'!A1"/><Relationship Id="rId1" Type="http://schemas.openxmlformats.org/officeDocument/2006/relationships/chart" Target="../charts/chart1.xml"/><Relationship Id="rId5" Type="http://schemas.openxmlformats.org/officeDocument/2006/relationships/image" Target="../media/image1.emf"/><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hyperlink" Target="https://analysistabs.org/premium/project-plan-templates/?ref=fxlpt" TargetMode="Externa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hyperlink" Target="https://analysistabs.org/premium/?ref=fxlpt"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209551</xdr:colOff>
      <xdr:row>24</xdr:row>
      <xdr:rowOff>447675</xdr:rowOff>
    </xdr:from>
    <xdr:to>
      <xdr:col>4</xdr:col>
      <xdr:colOff>276225</xdr:colOff>
      <xdr:row>25</xdr:row>
      <xdr:rowOff>47625</xdr:rowOff>
    </xdr:to>
    <xdr:sp macro="" textlink="">
      <xdr:nvSpPr>
        <xdr:cNvPr id="2" name="Rounded Rectangle 1">
          <a:hlinkClick xmlns:r="http://schemas.openxmlformats.org/officeDocument/2006/relationships" r:id="rId1" tooltip="View more powerfull templates"/>
          <a:extLst>
            <a:ext uri="{FF2B5EF4-FFF2-40B4-BE49-F238E27FC236}">
              <a16:creationId xmlns:a16="http://schemas.microsoft.com/office/drawing/2014/main" xmlns="" id="{00000000-0008-0000-0000-000002000000}"/>
            </a:ext>
          </a:extLst>
        </xdr:cNvPr>
        <xdr:cNvSpPr/>
      </xdr:nvSpPr>
      <xdr:spPr>
        <a:xfrm>
          <a:off x="1019176" y="5000625"/>
          <a:ext cx="1590674"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Premium Templates</a:t>
          </a:r>
        </a:p>
      </xdr:txBody>
    </xdr:sp>
    <xdr:clientData/>
  </xdr:twoCellAnchor>
  <xdr:twoCellAnchor>
    <xdr:from>
      <xdr:col>4</xdr:col>
      <xdr:colOff>638176</xdr:colOff>
      <xdr:row>24</xdr:row>
      <xdr:rowOff>438150</xdr:rowOff>
    </xdr:from>
    <xdr:to>
      <xdr:col>7</xdr:col>
      <xdr:colOff>142876</xdr:colOff>
      <xdr:row>25</xdr:row>
      <xdr:rowOff>38100</xdr:rowOff>
    </xdr:to>
    <xdr:sp macro="" textlink="">
      <xdr:nvSpPr>
        <xdr:cNvPr id="3" name="Rounded Rectangle 2">
          <a:hlinkClick xmlns:r="http://schemas.openxmlformats.org/officeDocument/2006/relationships" r:id="rId2" tooltip="Visit our Blog to learn Excel, VBA"/>
          <a:extLst>
            <a:ext uri="{FF2B5EF4-FFF2-40B4-BE49-F238E27FC236}">
              <a16:creationId xmlns:a16="http://schemas.microsoft.com/office/drawing/2014/main" xmlns="" id="{00000000-0008-0000-0000-000003000000}"/>
            </a:ext>
          </a:extLst>
        </xdr:cNvPr>
        <xdr:cNvSpPr/>
      </xdr:nvSpPr>
      <xdr:spPr>
        <a:xfrm>
          <a:off x="2971801" y="4991100"/>
          <a:ext cx="1485900"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Visit Our BLOG</a:t>
          </a:r>
        </a:p>
      </xdr:txBody>
    </xdr:sp>
    <xdr:clientData/>
  </xdr:twoCellAnchor>
  <xdr:twoCellAnchor>
    <xdr:from>
      <xdr:col>7</xdr:col>
      <xdr:colOff>542925</xdr:colOff>
      <xdr:row>24</xdr:row>
      <xdr:rowOff>447675</xdr:rowOff>
    </xdr:from>
    <xdr:to>
      <xdr:col>10</xdr:col>
      <xdr:colOff>352425</xdr:colOff>
      <xdr:row>25</xdr:row>
      <xdr:rowOff>47625</xdr:rowOff>
    </xdr:to>
    <xdr:sp macro="" textlink="">
      <xdr:nvSpPr>
        <xdr:cNvPr id="4" name="Rounded Rectangle 3">
          <a:hlinkClick xmlns:r="http://schemas.openxmlformats.org/officeDocument/2006/relationships" r:id="rId3" tooltip="Visit analysistabs.com"/>
          <a:extLst>
            <a:ext uri="{FF2B5EF4-FFF2-40B4-BE49-F238E27FC236}">
              <a16:creationId xmlns:a16="http://schemas.microsoft.com/office/drawing/2014/main" xmlns="" id="{00000000-0008-0000-0000-000004000000}"/>
            </a:ext>
          </a:extLst>
        </xdr:cNvPr>
        <xdr:cNvSpPr/>
      </xdr:nvSpPr>
      <xdr:spPr>
        <a:xfrm>
          <a:off x="4857750" y="5000625"/>
          <a:ext cx="1638300"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ANALYSISTABS.COM</a:t>
          </a:r>
        </a:p>
      </xdr:txBody>
    </xdr:sp>
    <xdr:clientData/>
  </xdr:twoCellAnchor>
  <xdr:twoCellAnchor>
    <xdr:from>
      <xdr:col>9</xdr:col>
      <xdr:colOff>38101</xdr:colOff>
      <xdr:row>0</xdr:row>
      <xdr:rowOff>66675</xdr:rowOff>
    </xdr:from>
    <xdr:to>
      <xdr:col>11</xdr:col>
      <xdr:colOff>647701</xdr:colOff>
      <xdr:row>1</xdr:row>
      <xdr:rowOff>0</xdr:rowOff>
    </xdr:to>
    <xdr:sp macro="" textlink="">
      <xdr:nvSpPr>
        <xdr:cNvPr id="5" name="Rounded Rectangle 4">
          <a:hlinkClick xmlns:r="http://schemas.openxmlformats.org/officeDocument/2006/relationships" r:id="rId4" tooltip="View Project Gantt."/>
          <a:extLst>
            <a:ext uri="{FF2B5EF4-FFF2-40B4-BE49-F238E27FC236}">
              <a16:creationId xmlns:a16="http://schemas.microsoft.com/office/drawing/2014/main" xmlns="" id="{00000000-0008-0000-0000-000005000000}"/>
            </a:ext>
          </a:extLst>
        </xdr:cNvPr>
        <xdr:cNvSpPr/>
      </xdr:nvSpPr>
      <xdr:spPr>
        <a:xfrm>
          <a:off x="5505451" y="66675"/>
          <a:ext cx="1828800" cy="352425"/>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Project Gantt. </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9</xdr:col>
      <xdr:colOff>38101</xdr:colOff>
      <xdr:row>1</xdr:row>
      <xdr:rowOff>66675</xdr:rowOff>
    </xdr:from>
    <xdr:to>
      <xdr:col>11</xdr:col>
      <xdr:colOff>647701</xdr:colOff>
      <xdr:row>1</xdr:row>
      <xdr:rowOff>419100</xdr:rowOff>
    </xdr:to>
    <xdr:sp macro="" textlink="">
      <xdr:nvSpPr>
        <xdr:cNvPr id="7" name="Rounded Rectangle 6">
          <a:hlinkClick xmlns:r="http://schemas.openxmlformats.org/officeDocument/2006/relationships" r:id="rId5" tooltip="Goto Data Sheet"/>
          <a:extLst>
            <a:ext uri="{FF2B5EF4-FFF2-40B4-BE49-F238E27FC236}">
              <a16:creationId xmlns:a16="http://schemas.microsoft.com/office/drawing/2014/main" xmlns="" id="{00000000-0008-0000-0000-000007000000}"/>
            </a:ext>
          </a:extLst>
        </xdr:cNvPr>
        <xdr:cNvSpPr/>
      </xdr:nvSpPr>
      <xdr:spPr>
        <a:xfrm>
          <a:off x="5505451" y="485775"/>
          <a:ext cx="1828800" cy="352425"/>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Data Sheet</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9</xdr:col>
      <xdr:colOff>38099</xdr:colOff>
      <xdr:row>1</xdr:row>
      <xdr:rowOff>485775</xdr:rowOff>
    </xdr:from>
    <xdr:to>
      <xdr:col>11</xdr:col>
      <xdr:colOff>647699</xdr:colOff>
      <xdr:row>1</xdr:row>
      <xdr:rowOff>838200</xdr:rowOff>
    </xdr:to>
    <xdr:sp macro="" textlink="">
      <xdr:nvSpPr>
        <xdr:cNvPr id="9" name="Rounded Rectangle 8">
          <a:hlinkClick xmlns:r="http://schemas.openxmlformats.org/officeDocument/2006/relationships" r:id="rId6" tooltip="Goto Data Sheet"/>
          <a:extLst>
            <a:ext uri="{FF2B5EF4-FFF2-40B4-BE49-F238E27FC236}">
              <a16:creationId xmlns:a16="http://schemas.microsoft.com/office/drawing/2014/main" xmlns="" id="{00000000-0008-0000-0000-000009000000}"/>
            </a:ext>
          </a:extLst>
        </xdr:cNvPr>
        <xdr:cNvSpPr/>
      </xdr:nvSpPr>
      <xdr:spPr>
        <a:xfrm>
          <a:off x="5505449" y="904875"/>
          <a:ext cx="1828800" cy="352425"/>
        </a:xfrm>
        <a:prstGeom prst="roundRect">
          <a:avLst>
            <a:gd name="adj" fmla="val 6794"/>
          </a:avLst>
        </a:prstGeom>
        <a:solidFill>
          <a:schemeClr val="bg2">
            <a:lumMod val="6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Advanced Templates</a:t>
          </a:r>
          <a:r>
            <a:rPr lang="en-US" sz="1200" b="1" i="0">
              <a:solidFill>
                <a:schemeClr val="tx2"/>
              </a:solidFill>
              <a:effectLst/>
              <a:latin typeface="Webdings" panose="05030102010509060703" pitchFamily="18" charset="2"/>
              <a:ea typeface="+mn-ea"/>
              <a:cs typeface="+mn-cs"/>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594360</xdr:colOff>
      <xdr:row>6</xdr:row>
      <xdr:rowOff>175260</xdr:rowOff>
    </xdr:from>
    <xdr:to>
      <xdr:col>4</xdr:col>
      <xdr:colOff>472440</xdr:colOff>
      <xdr:row>12</xdr:row>
      <xdr:rowOff>43815</xdr:rowOff>
    </xdr:to>
    <xdr:sp macro="" textlink="$C$6">
      <xdr:nvSpPr>
        <xdr:cNvPr id="6" name="Ribbon">
          <a:extLst>
            <a:ext uri="{FF2B5EF4-FFF2-40B4-BE49-F238E27FC236}">
              <a16:creationId xmlns:a16="http://schemas.microsoft.com/office/drawing/2014/main" xmlns="" id="{00000000-0008-0000-0100-000006000000}"/>
            </a:ext>
          </a:extLst>
        </xdr:cNvPr>
        <xdr:cNvSpPr>
          <a:spLocks/>
        </xdr:cNvSpPr>
      </xdr:nvSpPr>
      <xdr:spPr bwMode="auto">
        <a:xfrm>
          <a:off x="689610" y="1718310"/>
          <a:ext cx="1097280" cy="1097280"/>
        </a:xfrm>
        <a:prstGeom prst="ellipse">
          <a:avLst/>
        </a:prstGeom>
        <a:solidFill>
          <a:schemeClr val="bg2">
            <a:lumMod val="65000"/>
          </a:schemeClr>
        </a:solidFill>
        <a:ln w="38100">
          <a:noFill/>
        </a:ln>
      </xdr:spPr>
      <xdr:txBody>
        <a:bodyPr lIns="0" tIns="0" rIns="0" bIns="0" anchor="ctr"/>
        <a:lstStyle/>
        <a:p>
          <a:pPr algn="ctr"/>
          <a:fld id="{30105FCB-BBC5-4BE5-95ED-032339CE5726}" type="TxLink">
            <a:rPr lang="en-US" sz="1800" b="1" i="0" u="none" strike="noStrike">
              <a:solidFill>
                <a:schemeClr val="bg2"/>
              </a:solidFill>
              <a:latin typeface="Eras Bold ITC" panose="020B0907030504020204" pitchFamily="34" charset="0"/>
            </a:rPr>
            <a:pPr algn="ctr"/>
            <a:t>49%</a:t>
          </a:fld>
          <a:endParaRPr lang="en-US" sz="3200" b="1">
            <a:solidFill>
              <a:schemeClr val="bg2"/>
            </a:solidFill>
            <a:latin typeface="Eras Bold ITC" panose="020B0907030504020204" pitchFamily="34" charset="0"/>
          </a:endParaRPr>
        </a:p>
      </xdr:txBody>
    </xdr:sp>
    <xdr:clientData/>
  </xdr:twoCellAnchor>
  <xdr:twoCellAnchor>
    <xdr:from>
      <xdr:col>2</xdr:col>
      <xdr:colOff>457200</xdr:colOff>
      <xdr:row>6</xdr:row>
      <xdr:rowOff>28575</xdr:rowOff>
    </xdr:from>
    <xdr:to>
      <xdr:col>5</xdr:col>
      <xdr:colOff>0</xdr:colOff>
      <xdr:row>12</xdr:row>
      <xdr:rowOff>190500</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323850</xdr:colOff>
      <xdr:row>0</xdr:row>
      <xdr:rowOff>114300</xdr:rowOff>
    </xdr:from>
    <xdr:to>
      <xdr:col>18</xdr:col>
      <xdr:colOff>704850</xdr:colOff>
      <xdr:row>0</xdr:row>
      <xdr:rowOff>480060</xdr:rowOff>
    </xdr:to>
    <xdr:sp macro="" textlink="">
      <xdr:nvSpPr>
        <xdr:cNvPr id="11" name="Rounded Rectangle 10">
          <a:hlinkClick xmlns:r="http://schemas.openxmlformats.org/officeDocument/2006/relationships" r:id="rId2" tooltip="View Project Gantt."/>
          <a:extLst>
            <a:ext uri="{FF2B5EF4-FFF2-40B4-BE49-F238E27FC236}">
              <a16:creationId xmlns:a16="http://schemas.microsoft.com/office/drawing/2014/main" xmlns="" id="{00000000-0008-0000-0100-00000B000000}"/>
            </a:ext>
          </a:extLst>
        </xdr:cNvPr>
        <xdr:cNvSpPr/>
      </xdr:nvSpPr>
      <xdr:spPr>
        <a:xfrm>
          <a:off x="10163175" y="114300"/>
          <a:ext cx="1524000" cy="365760"/>
        </a:xfrm>
        <a:prstGeom prst="roundRect">
          <a:avLst>
            <a:gd name="adj" fmla="val 6794"/>
          </a:avLst>
        </a:prstGeom>
        <a:ln>
          <a:solidFill>
            <a:schemeClr val="accent6">
              <a:lumMod val="60000"/>
              <a:lumOff val="40000"/>
            </a:schemeClr>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lumMod val="95000"/>
                </a:schemeClr>
              </a:solidFill>
              <a:effectLst/>
              <a:latin typeface="+mn-lt"/>
              <a:ea typeface="+mn-ea"/>
              <a:cs typeface="+mn-cs"/>
            </a:rPr>
            <a:t>Project Gantt. </a:t>
          </a:r>
          <a:r>
            <a:rPr lang="en-US" sz="1200" b="1" i="0">
              <a:solidFill>
                <a:schemeClr val="bg1">
                  <a:lumMod val="95000"/>
                </a:schemeClr>
              </a:solidFill>
              <a:effectLst/>
              <a:latin typeface="Webdings" panose="05030102010509060703" pitchFamily="18" charset="2"/>
              <a:ea typeface="+mn-ea"/>
              <a:cs typeface="+mn-cs"/>
            </a:rPr>
            <a:t>4</a:t>
          </a:r>
        </a:p>
      </xdr:txBody>
    </xdr:sp>
    <xdr:clientData/>
  </xdr:twoCellAnchor>
  <xdr:twoCellAnchor>
    <xdr:from>
      <xdr:col>21</xdr:col>
      <xdr:colOff>9525</xdr:colOff>
      <xdr:row>0</xdr:row>
      <xdr:rowOff>114300</xdr:rowOff>
    </xdr:from>
    <xdr:to>
      <xdr:col>23</xdr:col>
      <xdr:colOff>314325</xdr:colOff>
      <xdr:row>0</xdr:row>
      <xdr:rowOff>480060</xdr:rowOff>
    </xdr:to>
    <xdr:sp macro="" textlink="">
      <xdr:nvSpPr>
        <xdr:cNvPr id="12" name="Rounded Rectangle 11">
          <a:hlinkClick xmlns:r="http://schemas.openxmlformats.org/officeDocument/2006/relationships" r:id="rId3" tooltip="Goto Data Sheet"/>
          <a:extLst>
            <a:ext uri="{FF2B5EF4-FFF2-40B4-BE49-F238E27FC236}">
              <a16:creationId xmlns:a16="http://schemas.microsoft.com/office/drawing/2014/main" xmlns="" id="{00000000-0008-0000-0100-00000C000000}"/>
            </a:ext>
          </a:extLst>
        </xdr:cNvPr>
        <xdr:cNvSpPr/>
      </xdr:nvSpPr>
      <xdr:spPr>
        <a:xfrm>
          <a:off x="12534900" y="114300"/>
          <a:ext cx="1524000" cy="365760"/>
        </a:xfrm>
        <a:prstGeom prst="roundRect">
          <a:avLst>
            <a:gd name="adj" fmla="val 6794"/>
          </a:avLst>
        </a:prstGeom>
        <a:ln>
          <a:solidFill>
            <a:schemeClr val="accent6">
              <a:lumMod val="60000"/>
              <a:lumOff val="40000"/>
            </a:schemeClr>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lumMod val="95000"/>
                </a:schemeClr>
              </a:solidFill>
              <a:effectLst/>
              <a:latin typeface="+mn-lt"/>
              <a:ea typeface="+mn-ea"/>
              <a:cs typeface="+mn-cs"/>
            </a:rPr>
            <a:t>Data Sheet</a:t>
          </a:r>
          <a:r>
            <a:rPr lang="en-US" sz="1200" b="1" i="0">
              <a:solidFill>
                <a:schemeClr val="bg1">
                  <a:lumMod val="95000"/>
                </a:schemeClr>
              </a:solidFill>
              <a:effectLst/>
              <a:latin typeface="Webdings" panose="05030102010509060703" pitchFamily="18" charset="2"/>
              <a:ea typeface="+mn-ea"/>
              <a:cs typeface="+mn-cs"/>
            </a:rPr>
            <a:t>4</a:t>
          </a:r>
        </a:p>
      </xdr:txBody>
    </xdr:sp>
    <xdr:clientData/>
  </xdr:twoCellAnchor>
  <xdr:twoCellAnchor>
    <xdr:from>
      <xdr:col>12</xdr:col>
      <xdr:colOff>19051</xdr:colOff>
      <xdr:row>16</xdr:row>
      <xdr:rowOff>85726</xdr:rowOff>
    </xdr:from>
    <xdr:to>
      <xdr:col>19</xdr:col>
      <xdr:colOff>19051</xdr:colOff>
      <xdr:row>27</xdr:row>
      <xdr:rowOff>152401</xdr:rowOff>
    </xdr:to>
    <xdr:graphicFrame macro="">
      <xdr:nvGraphicFramePr>
        <xdr:cNvPr id="8" name="Chart 7">
          <a:extLst>
            <a:ext uri="{FF2B5EF4-FFF2-40B4-BE49-F238E27FC236}">
              <a16:creationId xmlns:a16="http://schemas.microsoft.com/office/drawing/2014/main" xmlns=""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16</xdr:row>
          <xdr:rowOff>57150</xdr:rowOff>
        </xdr:from>
        <xdr:to>
          <xdr:col>10</xdr:col>
          <xdr:colOff>581025</xdr:colOff>
          <xdr:row>27</xdr:row>
          <xdr:rowOff>133350</xdr:rowOff>
        </xdr:to>
        <xdr:pic>
          <xdr:nvPicPr>
            <xdr:cNvPr id="9" name="Picture 8">
              <a:extLst>
                <a:ext uri="{FF2B5EF4-FFF2-40B4-BE49-F238E27FC236}">
                  <a16:creationId xmlns:a16="http://schemas.microsoft.com/office/drawing/2014/main" xmlns="" id="{00000000-0008-0000-0100-000009000000}"/>
                </a:ext>
              </a:extLst>
            </xdr:cNvPr>
            <xdr:cNvPicPr>
              <a:picLocks noChangeAspect="1" noChangeArrowheads="1"/>
              <a:extLst>
                <a:ext uri="{84589F7E-364E-4C9E-8A38-B11213B215E9}">
                  <a14:cameraTool cellRange="'Project Plan'!$J$3:$AG$18" spid="_x0000_s2107"/>
                </a:ext>
              </a:extLst>
            </xdr:cNvPicPr>
          </xdr:nvPicPr>
          <xdr:blipFill>
            <a:blip xmlns:r="http://schemas.openxmlformats.org/officeDocument/2006/relationships" r:embed="rId5"/>
            <a:srcRect/>
            <a:stretch>
              <a:fillRect/>
            </a:stretch>
          </xdr:blipFill>
          <xdr:spPr bwMode="auto">
            <a:xfrm>
              <a:off x="95250" y="3695700"/>
              <a:ext cx="5295900" cy="22574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381000</xdr:colOff>
      <xdr:row>11</xdr:row>
      <xdr:rowOff>190499</xdr:rowOff>
    </xdr:from>
    <xdr:to>
      <xdr:col>4</xdr:col>
      <xdr:colOff>1478280</xdr:colOff>
      <xdr:row>13</xdr:row>
      <xdr:rowOff>171450</xdr:rowOff>
    </xdr:to>
    <xdr:sp macro="[0]!sbToogleGrid" textlink="">
      <xdr:nvSpPr>
        <xdr:cNvPr id="3" name="Pentagon 2">
          <a:extLst>
            <a:ext uri="{FF2B5EF4-FFF2-40B4-BE49-F238E27FC236}">
              <a16:creationId xmlns:a16="http://schemas.microsoft.com/office/drawing/2014/main" xmlns="" id="{00000000-0008-0000-0200-000003000000}"/>
            </a:ext>
          </a:extLst>
        </xdr:cNvPr>
        <xdr:cNvSpPr/>
      </xdr:nvSpPr>
      <xdr:spPr>
        <a:xfrm>
          <a:off x="1733550" y="2009774"/>
          <a:ext cx="1097280" cy="371476"/>
        </a:xfrm>
        <a:prstGeom prst="homePlat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38100"/>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100" b="1">
              <a:solidFill>
                <a:schemeClr val="bg1"/>
              </a:solidFill>
            </a:rPr>
            <a:t>Task</a:t>
          </a:r>
          <a:r>
            <a:rPr lang="en-US" sz="1100" b="1" baseline="0">
              <a:solidFill>
                <a:schemeClr val="bg1"/>
              </a:solidFill>
            </a:rPr>
            <a:t> Grid</a:t>
          </a:r>
          <a:endParaRPr lang="en-US" sz="1100" b="1">
            <a:solidFill>
              <a:schemeClr val="bg1"/>
            </a:solidFill>
          </a:endParaRPr>
        </a:p>
      </xdr:txBody>
    </xdr:sp>
    <xdr:clientData/>
  </xdr:twoCellAnchor>
  <xdr:twoCellAnchor>
    <xdr:from>
      <xdr:col>5</xdr:col>
      <xdr:colOff>104775</xdr:colOff>
      <xdr:row>11</xdr:row>
      <xdr:rowOff>190499</xdr:rowOff>
    </xdr:from>
    <xdr:to>
      <xdr:col>5</xdr:col>
      <xdr:colOff>1202055</xdr:colOff>
      <xdr:row>13</xdr:row>
      <xdr:rowOff>171450</xdr:rowOff>
    </xdr:to>
    <xdr:sp macro="[0]!sbToogleGantt" textlink="">
      <xdr:nvSpPr>
        <xdr:cNvPr id="5" name="Pentagon 4">
          <a:extLst>
            <a:ext uri="{FF2B5EF4-FFF2-40B4-BE49-F238E27FC236}">
              <a16:creationId xmlns:a16="http://schemas.microsoft.com/office/drawing/2014/main" xmlns="" id="{00000000-0008-0000-0200-000005000000}"/>
            </a:ext>
          </a:extLst>
        </xdr:cNvPr>
        <xdr:cNvSpPr/>
      </xdr:nvSpPr>
      <xdr:spPr>
        <a:xfrm>
          <a:off x="3048000" y="2009774"/>
          <a:ext cx="1097280" cy="371476"/>
        </a:xfrm>
        <a:prstGeom prst="homePlat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38100"/>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100" b="1">
              <a:solidFill>
                <a:schemeClr val="bg1"/>
              </a:solidFill>
            </a:rPr>
            <a:t>Gantt Chart</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14</xdr:row>
          <xdr:rowOff>180975</xdr:rowOff>
        </xdr:from>
        <xdr:to>
          <xdr:col>5</xdr:col>
          <xdr:colOff>1028700</xdr:colOff>
          <xdr:row>16</xdr:row>
          <xdr:rowOff>66675</xdr:rowOff>
        </xdr:to>
        <xdr:sp macro="" textlink="">
          <xdr:nvSpPr>
            <xdr:cNvPr id="1056" name="Scroll Bar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xdr:row>
          <xdr:rowOff>28575</xdr:rowOff>
        </xdr:from>
        <xdr:to>
          <xdr:col>7</xdr:col>
          <xdr:colOff>352425</xdr:colOff>
          <xdr:row>26</xdr:row>
          <xdr:rowOff>133350</xdr:rowOff>
        </xdr:to>
        <xdr:sp macro="" textlink="">
          <xdr:nvSpPr>
            <xdr:cNvPr id="1087" name="Scroll Bar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xdr:twoCellAnchor>
    <xdr:from>
      <xdr:col>5</xdr:col>
      <xdr:colOff>66675</xdr:colOff>
      <xdr:row>3</xdr:row>
      <xdr:rowOff>133350</xdr:rowOff>
    </xdr:from>
    <xdr:to>
      <xdr:col>6</xdr:col>
      <xdr:colOff>95250</xdr:colOff>
      <xdr:row>10</xdr:row>
      <xdr:rowOff>171450</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316230</xdr:colOff>
      <xdr:row>4</xdr:row>
      <xdr:rowOff>173355</xdr:rowOff>
    </xdr:from>
    <xdr:to>
      <xdr:col>5</xdr:col>
      <xdr:colOff>1230630</xdr:colOff>
      <xdr:row>9</xdr:row>
      <xdr:rowOff>135255</xdr:rowOff>
    </xdr:to>
    <xdr:sp macro="" textlink="$E$10:$E$10">
      <xdr:nvSpPr>
        <xdr:cNvPr id="1027" name="Ribbon">
          <a:extLst>
            <a:ext uri="{FF2B5EF4-FFF2-40B4-BE49-F238E27FC236}">
              <a16:creationId xmlns:a16="http://schemas.microsoft.com/office/drawing/2014/main" xmlns="" id="{00000000-0008-0000-0200-000003040000}"/>
            </a:ext>
          </a:extLst>
        </xdr:cNvPr>
        <xdr:cNvSpPr>
          <a:spLocks/>
        </xdr:cNvSpPr>
      </xdr:nvSpPr>
      <xdr:spPr bwMode="auto">
        <a:xfrm>
          <a:off x="3840480" y="973455"/>
          <a:ext cx="914400" cy="914400"/>
        </a:xfrm>
        <a:prstGeom prst="ellipse">
          <a:avLst/>
        </a:prstGeom>
        <a:gradFill flip="none" rotWithShape="1">
          <a:gsLst>
            <a:gs pos="49000">
              <a:schemeClr val="tx1">
                <a:lumMod val="50000"/>
                <a:lumOff val="50000"/>
                <a:alpha val="90000"/>
              </a:schemeClr>
            </a:gs>
            <a:gs pos="54000">
              <a:schemeClr val="tx1">
                <a:alpha val="14000"/>
              </a:schemeClr>
            </a:gs>
            <a:gs pos="100000">
              <a:schemeClr val="tx2">
                <a:alpha val="24000"/>
              </a:schemeClr>
            </a:gs>
          </a:gsLst>
          <a:path path="circle">
            <a:fillToRect l="50000" t="50000" r="50000" b="50000"/>
          </a:path>
          <a:tileRect/>
        </a:gradFill>
        <a:ln>
          <a:noFill/>
        </a:ln>
      </xdr:spPr>
      <xdr:txBody>
        <a:bodyPr lIns="0" tIns="0" rIns="0" bIns="0" anchor="ctr"/>
        <a:lstStyle/>
        <a:p>
          <a:pPr algn="ctr"/>
          <a:fld id="{FF521F5B-1B51-43E4-A00E-53D9FD9E7D42}" type="TxLink">
            <a:rPr lang="en-US" sz="1800" b="1" i="0" u="none" strike="noStrike">
              <a:solidFill>
                <a:schemeClr val="bg2"/>
              </a:solidFill>
              <a:latin typeface="Calibri"/>
            </a:rPr>
            <a:pPr algn="ctr"/>
            <a:t>42%</a:t>
          </a:fld>
          <a:endParaRPr lang="en-US" sz="1800" b="1">
            <a:solidFill>
              <a:schemeClr val="bg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xmlns="" id="{00000000-0008-0000-0500-000002000000}"/>
            </a:ext>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a:extLst>
            <a:ext uri="{FF2B5EF4-FFF2-40B4-BE49-F238E27FC236}">
              <a16:creationId xmlns:a16="http://schemas.microsoft.com/office/drawing/2014/main" xmlns="" id="{00000000-0008-0000-0500-00002C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xmlns="" id="{00000000-0008-0000-05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The Most Powerful Project Planning Template on the Market</a:t>
          </a:r>
          <a:endParaRPr lang="nl-NL" sz="1050">
            <a:solidFill>
              <a:schemeClr val="accent1">
                <a:lumMod val="60000"/>
                <a:lumOff val="40000"/>
              </a:schemeClr>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16:creationId xmlns:a16="http://schemas.microsoft.com/office/drawing/2014/main" xmlns="" id="{00000000-0008-0000-0500-000007000000}"/>
            </a:ext>
          </a:extLst>
        </xdr:cNvPr>
        <xdr:cNvSpPr/>
      </xdr:nvSpPr>
      <xdr:spPr>
        <a:xfrm>
          <a:off x="6762751" y="390525"/>
          <a:ext cx="1543050" cy="438150"/>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16:creationId xmlns:a16="http://schemas.microsoft.com/office/drawing/2014/main" xmlns="" id="{00000000-0008-0000-0500-000008000000}"/>
            </a:ext>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Our Most Popular Project Management </a:t>
          </a:r>
          <a:r>
            <a:rPr lang="nl-NL" sz="2000" b="1" i="0" baseline="0">
              <a:solidFill>
                <a:schemeClr val="accent2"/>
              </a:solidFill>
              <a:effectLst/>
              <a:latin typeface="Bell Gothic Std Black" pitchFamily="34" charset="0"/>
              <a:ea typeface="+mn-ea"/>
              <a:cs typeface="+mn-cs"/>
            </a:rPr>
            <a:t>Templates </a:t>
          </a:r>
          <a:endParaRPr lang="nl-NL" sz="2000" b="1" i="0">
            <a:solidFill>
              <a:schemeClr val="accent2"/>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Excel Templates</a:t>
          </a:r>
          <a:r>
            <a:rPr lang="nl-NL" sz="1400" b="0" i="0" baseline="0">
              <a:solidFill>
                <a:schemeClr val="accent1">
                  <a:lumMod val="60000"/>
                  <a:lumOff val="40000"/>
                </a:schemeClr>
              </a:solidFill>
              <a:effectLst/>
              <a:latin typeface="Bell Gothic Std Black" pitchFamily="34" charset="0"/>
              <a:ea typeface="+mn-ea"/>
              <a:cs typeface="+mn-cs"/>
            </a:rPr>
            <a:t> |</a:t>
          </a:r>
          <a:r>
            <a:rPr lang="nl-NL" sz="1400" b="0" i="0">
              <a:solidFill>
                <a:schemeClr val="accent1">
                  <a:lumMod val="60000"/>
                  <a:lumOff val="40000"/>
                </a:schemeClr>
              </a:solidFill>
              <a:effectLst/>
              <a:latin typeface="Bell Gothic Std Black" pitchFamily="34" charset="0"/>
              <a:ea typeface="+mn-ea"/>
              <a:cs typeface="+mn-cs"/>
            </a:rPr>
            <a:t> PowerPoint</a:t>
          </a:r>
          <a:r>
            <a:rPr lang="nl-NL" sz="1400" b="0" i="0" baseline="0">
              <a:solidFill>
                <a:schemeClr val="accent1">
                  <a:lumMod val="60000"/>
                  <a:lumOff val="40000"/>
                </a:schemeClr>
              </a:solidFill>
              <a:effectLst/>
              <a:latin typeface="Bell Gothic Std Black" pitchFamily="34" charset="0"/>
              <a:ea typeface="+mn-ea"/>
              <a:cs typeface="+mn-cs"/>
            </a:rPr>
            <a:t> Templates | MS Word Templates</a:t>
          </a:r>
          <a:endParaRPr lang="nl-NL" sz="1050">
            <a:solidFill>
              <a:schemeClr val="accent1">
                <a:lumMod val="60000"/>
                <a:lumOff val="40000"/>
              </a:schemeClr>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4" tooltip="Analysistabs Project Management Templates"/>
          <a:extLst>
            <a:ext uri="{FF2B5EF4-FFF2-40B4-BE49-F238E27FC236}">
              <a16:creationId xmlns:a16="http://schemas.microsoft.com/office/drawing/2014/main" xmlns="" id="{00000000-0008-0000-0500-000009000000}"/>
            </a:ext>
          </a:extLst>
        </xdr:cNvPr>
        <xdr:cNvSpPr/>
      </xdr:nvSpPr>
      <xdr:spPr>
        <a:xfrm>
          <a:off x="6591300" y="10267950"/>
          <a:ext cx="2390775" cy="447675"/>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5"/>
        <a:stretch>
          <a:fillRect/>
        </a:stretch>
      </xdr:blipFill>
      <xdr:spPr>
        <a:xfrm>
          <a:off x="9525" y="1171575"/>
          <a:ext cx="8524875" cy="5666157"/>
        </a:xfrm>
        <a:prstGeom prst="rect">
          <a:avLst/>
        </a:prstGeom>
      </xdr:spPr>
    </xdr:pic>
    <xdr:clientData/>
  </xdr:twoCellAnchor>
</xdr:wsDr>
</file>

<file path=xl/tables/table1.xml><?xml version="1.0" encoding="utf-8"?>
<table xmlns="http://schemas.openxmlformats.org/spreadsheetml/2006/main" id="1" name="Table1" displayName="Table1" ref="A1:F41" totalsRowShown="0" headerRowDxfId="3" tableBorderDxfId="2">
  <autoFilter ref="A1:F41"/>
  <tableColumns count="6">
    <tableColumn id="6" name="Project"/>
    <tableColumn id="1" name="Task"/>
    <tableColumn id="2" name="Reponsible"/>
    <tableColumn id="3" name="Start Date" dataDxfId="1"/>
    <tableColumn id="4" name="Days Req."/>
    <tableColumn id="5" name="Progres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ANALYSISTABS PM MC1">
      <a:dk1>
        <a:srgbClr val="262626"/>
      </a:dk1>
      <a:lt1>
        <a:srgbClr val="FFFFFF"/>
      </a:lt1>
      <a:dk2>
        <a:srgbClr val="262626"/>
      </a:dk2>
      <a:lt2>
        <a:srgbClr val="FFFFFF"/>
      </a:lt2>
      <a:accent1>
        <a:srgbClr val="237DB9"/>
      </a:accent1>
      <a:accent2>
        <a:srgbClr val="15AA96"/>
      </a:accent2>
      <a:accent3>
        <a:srgbClr val="9BB955"/>
      </a:accent3>
      <a:accent4>
        <a:srgbClr val="F6AC33"/>
      </a:accent4>
      <a:accent5>
        <a:srgbClr val="CB4D3E"/>
      </a:accent5>
      <a:accent6>
        <a:srgbClr val="506174"/>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com/?ref=fxlpt" TargetMode="External"/><Relationship Id="rId1" Type="http://schemas.openxmlformats.org/officeDocument/2006/relationships/hyperlink" Target="http://www.analysistab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nalysistab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8"/>
  <sheetViews>
    <sheetView showGridLines="0" tabSelected="1" workbookViewId="0"/>
  </sheetViews>
  <sheetFormatPr defaultColWidth="0" defaultRowHeight="15" customHeight="1" zeroHeight="1" x14ac:dyDescent="0.25"/>
  <cols>
    <col min="1" max="1" width="2" style="2" customWidth="1"/>
    <col min="2" max="2" width="9.140625" style="2" customWidth="1"/>
    <col min="3" max="5" width="11.42578125" style="2" customWidth="1"/>
    <col min="6" max="11" width="9.140625" style="2" customWidth="1"/>
    <col min="12" max="12" width="11.28515625" style="2" customWidth="1"/>
    <col min="13" max="13" width="2" style="2" customWidth="1"/>
    <col min="14" max="16384" width="0" style="2" hidden="1"/>
  </cols>
  <sheetData>
    <row r="1" spans="1:13" ht="33" customHeight="1" x14ac:dyDescent="0.25">
      <c r="A1" s="95"/>
      <c r="B1" s="155" t="s">
        <v>140</v>
      </c>
      <c r="C1" s="155"/>
      <c r="D1" s="155"/>
      <c r="E1" s="155"/>
      <c r="F1" s="155"/>
      <c r="G1" s="155"/>
      <c r="H1" s="155"/>
      <c r="I1" s="155"/>
      <c r="J1" s="95"/>
      <c r="K1" s="95"/>
      <c r="L1" s="95"/>
      <c r="M1" s="95"/>
    </row>
    <row r="2" spans="1:13" ht="67.5" customHeight="1" x14ac:dyDescent="0.25">
      <c r="A2" s="95"/>
      <c r="B2" s="156" t="s">
        <v>85</v>
      </c>
      <c r="C2" s="156"/>
      <c r="D2" s="156"/>
      <c r="E2" s="156"/>
      <c r="F2" s="156"/>
      <c r="G2" s="156"/>
      <c r="H2" s="156"/>
      <c r="I2" s="156"/>
      <c r="J2" s="95"/>
      <c r="K2" s="95"/>
      <c r="L2" s="95"/>
      <c r="M2" s="95"/>
    </row>
    <row r="3" spans="1:13" ht="13.5" customHeight="1" x14ac:dyDescent="0.25"/>
    <row r="4" spans="1:13" s="12" customFormat="1" ht="29.25" customHeight="1" x14ac:dyDescent="0.25">
      <c r="B4" s="158" t="s">
        <v>16</v>
      </c>
      <c r="C4" s="163" t="s">
        <v>141</v>
      </c>
      <c r="D4" s="163"/>
      <c r="E4" s="163"/>
      <c r="F4" s="163"/>
      <c r="G4" s="163"/>
      <c r="H4" s="164" t="s">
        <v>73</v>
      </c>
      <c r="I4" s="164"/>
      <c r="J4" s="164"/>
      <c r="K4" s="164"/>
      <c r="L4" s="164"/>
      <c r="M4" s="13"/>
    </row>
    <row r="5" spans="1:13" s="12" customFormat="1" ht="29.25" customHeight="1" x14ac:dyDescent="0.25">
      <c r="B5" s="158"/>
      <c r="C5" s="163"/>
      <c r="D5" s="163"/>
      <c r="E5" s="163"/>
      <c r="F5" s="163"/>
      <c r="G5" s="163"/>
      <c r="H5" s="164"/>
      <c r="I5" s="164"/>
      <c r="J5" s="164"/>
      <c r="K5" s="164"/>
      <c r="L5" s="164"/>
      <c r="M5" s="13"/>
    </row>
    <row r="6" spans="1:13" ht="14.25" customHeight="1" x14ac:dyDescent="0.25">
      <c r="C6" s="14"/>
      <c r="D6" s="14"/>
      <c r="E6" s="14"/>
      <c r="F6" s="14"/>
      <c r="G6" s="14"/>
      <c r="H6" s="14"/>
      <c r="I6" s="14"/>
      <c r="J6" s="14"/>
      <c r="K6" s="14"/>
      <c r="L6" s="14"/>
      <c r="M6" s="14"/>
    </row>
    <row r="7" spans="1:13" hidden="1" x14ac:dyDescent="0.25">
      <c r="C7" s="14"/>
      <c r="D7" s="14"/>
      <c r="E7" s="14"/>
      <c r="F7" s="14"/>
      <c r="G7" s="14"/>
      <c r="H7" s="14"/>
      <c r="I7" s="14"/>
      <c r="J7" s="14"/>
      <c r="K7" s="14"/>
      <c r="L7" s="14"/>
      <c r="M7" s="14"/>
    </row>
    <row r="8" spans="1:13" s="12" customFormat="1" ht="32.25" customHeight="1" x14ac:dyDescent="0.25">
      <c r="B8" s="158" t="s">
        <v>17</v>
      </c>
      <c r="C8" s="159" t="s">
        <v>142</v>
      </c>
      <c r="D8" s="159"/>
      <c r="E8" s="159"/>
      <c r="F8" s="159"/>
      <c r="G8" s="159"/>
      <c r="H8" s="159"/>
      <c r="I8" s="159"/>
      <c r="J8" s="159"/>
      <c r="K8" s="159"/>
      <c r="L8" s="159"/>
    </row>
    <row r="9" spans="1:13" s="12" customFormat="1" ht="32.25" customHeight="1" x14ac:dyDescent="0.25">
      <c r="B9" s="158"/>
      <c r="C9" s="159"/>
      <c r="D9" s="159"/>
      <c r="E9" s="159"/>
      <c r="F9" s="159"/>
      <c r="G9" s="159"/>
      <c r="H9" s="159"/>
      <c r="I9" s="159"/>
      <c r="J9" s="159"/>
      <c r="K9" s="159"/>
      <c r="L9" s="159"/>
    </row>
    <row r="10" spans="1:13" s="12" customFormat="1" ht="32.25" customHeight="1" x14ac:dyDescent="0.25">
      <c r="B10" s="158"/>
      <c r="C10" s="159"/>
      <c r="D10" s="159"/>
      <c r="E10" s="159"/>
      <c r="F10" s="159"/>
      <c r="G10" s="159"/>
      <c r="H10" s="159"/>
      <c r="I10" s="159"/>
      <c r="J10" s="159"/>
      <c r="K10" s="159"/>
      <c r="L10" s="159"/>
    </row>
    <row r="11" spans="1:13" ht="13.5" customHeight="1" x14ac:dyDescent="0.25"/>
    <row r="12" spans="1:13" ht="15" customHeight="1" x14ac:dyDescent="0.25">
      <c r="B12" s="162" t="s">
        <v>25</v>
      </c>
      <c r="C12" s="161" t="s">
        <v>26</v>
      </c>
      <c r="D12" s="161"/>
      <c r="E12" s="161"/>
      <c r="F12" s="160" t="s">
        <v>20</v>
      </c>
      <c r="G12" s="160"/>
      <c r="H12" s="160"/>
      <c r="I12" s="160"/>
      <c r="J12" s="160"/>
      <c r="K12" s="160"/>
      <c r="L12" s="160"/>
    </row>
    <row r="13" spans="1:13" x14ac:dyDescent="0.25">
      <c r="A13" s="15"/>
      <c r="B13" s="162"/>
      <c r="C13" s="161"/>
      <c r="D13" s="161"/>
      <c r="E13" s="161"/>
      <c r="F13" s="160"/>
      <c r="G13" s="160"/>
      <c r="H13" s="160"/>
      <c r="I13" s="160"/>
      <c r="J13" s="160"/>
      <c r="K13" s="160"/>
      <c r="L13" s="160"/>
      <c r="M13" s="15"/>
    </row>
    <row r="14" spans="1:13" x14ac:dyDescent="0.25">
      <c r="A14" s="15"/>
      <c r="B14" s="162"/>
      <c r="C14" s="161"/>
      <c r="D14" s="161"/>
      <c r="E14" s="161"/>
      <c r="F14" s="160"/>
      <c r="G14" s="160"/>
      <c r="H14" s="160"/>
      <c r="I14" s="160"/>
      <c r="J14" s="160"/>
      <c r="K14" s="160"/>
      <c r="L14" s="160"/>
      <c r="M14" s="15"/>
    </row>
    <row r="15" spans="1:13" ht="15" customHeight="1" x14ac:dyDescent="0.25">
      <c r="A15" s="15"/>
      <c r="B15" s="162"/>
      <c r="C15" s="161"/>
      <c r="D15" s="161"/>
      <c r="E15" s="161"/>
      <c r="F15" s="160"/>
      <c r="G15" s="160"/>
      <c r="H15" s="160"/>
      <c r="I15" s="160"/>
      <c r="J15" s="160"/>
      <c r="K15" s="160"/>
      <c r="L15" s="160"/>
      <c r="M15" s="15"/>
    </row>
    <row r="16" spans="1:13" x14ac:dyDescent="0.25">
      <c r="A16" s="15"/>
      <c r="B16" s="162"/>
      <c r="C16" s="161"/>
      <c r="D16" s="161"/>
      <c r="E16" s="161"/>
      <c r="F16" s="160"/>
      <c r="G16" s="160"/>
      <c r="H16" s="160"/>
      <c r="I16" s="160"/>
      <c r="J16" s="160"/>
      <c r="K16" s="160"/>
      <c r="L16" s="160"/>
      <c r="M16" s="15"/>
    </row>
    <row r="17" spans="1:13" x14ac:dyDescent="0.25">
      <c r="A17" s="15"/>
      <c r="B17" s="162"/>
      <c r="C17" s="161"/>
      <c r="D17" s="161"/>
      <c r="E17" s="161"/>
      <c r="F17" s="160"/>
      <c r="G17" s="160"/>
      <c r="H17" s="160"/>
      <c r="I17" s="160"/>
      <c r="J17" s="160"/>
      <c r="K17" s="160"/>
      <c r="L17" s="160"/>
      <c r="M17" s="15"/>
    </row>
    <row r="18" spans="1:13" x14ac:dyDescent="0.25">
      <c r="A18" s="15"/>
      <c r="B18" s="162"/>
      <c r="C18" s="161"/>
      <c r="D18" s="161"/>
      <c r="E18" s="161"/>
      <c r="F18" s="160"/>
      <c r="G18" s="160"/>
      <c r="H18" s="160"/>
      <c r="I18" s="160"/>
      <c r="J18" s="160"/>
      <c r="K18" s="160"/>
      <c r="L18" s="160"/>
      <c r="M18" s="15"/>
    </row>
    <row r="19" spans="1:13" x14ac:dyDescent="0.25">
      <c r="A19" s="15"/>
      <c r="B19" s="162"/>
      <c r="C19" s="161"/>
      <c r="D19" s="161"/>
      <c r="E19" s="161"/>
      <c r="F19" s="160"/>
      <c r="G19" s="160"/>
      <c r="H19" s="160"/>
      <c r="I19" s="160"/>
      <c r="J19" s="160"/>
      <c r="K19" s="160"/>
      <c r="L19" s="160"/>
      <c r="M19" s="15"/>
    </row>
    <row r="20" spans="1:13" x14ac:dyDescent="0.25">
      <c r="B20" s="162"/>
      <c r="C20" s="161"/>
      <c r="D20" s="161"/>
      <c r="E20" s="161"/>
      <c r="F20" s="160"/>
      <c r="G20" s="160"/>
      <c r="H20" s="160"/>
      <c r="I20" s="160"/>
      <c r="J20" s="160"/>
      <c r="K20" s="160"/>
      <c r="L20" s="160"/>
    </row>
    <row r="21" spans="1:13" ht="12.75" customHeight="1" x14ac:dyDescent="0.25"/>
    <row r="22" spans="1:13" ht="3" hidden="1" customHeight="1" x14ac:dyDescent="0.25"/>
    <row r="23" spans="1:13" s="12" customFormat="1" ht="20.25" customHeight="1" x14ac:dyDescent="0.25">
      <c r="A23" s="18"/>
      <c r="B23" s="154" t="s">
        <v>23</v>
      </c>
      <c r="C23" s="154"/>
      <c r="D23" s="154"/>
      <c r="E23" s="154"/>
      <c r="F23" s="154"/>
      <c r="G23" s="154"/>
      <c r="H23" s="154"/>
      <c r="I23" s="17" t="s">
        <v>24</v>
      </c>
      <c r="J23" s="17"/>
      <c r="K23" s="17"/>
      <c r="L23" s="17"/>
      <c r="M23" s="18"/>
    </row>
    <row r="24" spans="1:13" s="12" customFormat="1" ht="20.25" customHeight="1" x14ac:dyDescent="0.25">
      <c r="A24" s="18"/>
      <c r="B24" s="154" t="s">
        <v>18</v>
      </c>
      <c r="C24" s="154"/>
      <c r="D24" s="154"/>
      <c r="E24" s="154"/>
      <c r="F24" s="154"/>
      <c r="G24" s="154"/>
      <c r="H24" s="154"/>
      <c r="I24" s="157" t="s">
        <v>19</v>
      </c>
      <c r="J24" s="157"/>
      <c r="K24" s="157"/>
      <c r="L24" s="17"/>
      <c r="M24" s="18"/>
    </row>
    <row r="25" spans="1:13" ht="56.25" customHeight="1" x14ac:dyDescent="0.25">
      <c r="A25" s="16"/>
      <c r="B25" s="16"/>
      <c r="C25" s="16"/>
      <c r="D25" s="16"/>
      <c r="E25" s="16"/>
      <c r="F25" s="16"/>
      <c r="G25" s="16"/>
      <c r="H25" s="16"/>
      <c r="I25" s="16"/>
      <c r="J25" s="16"/>
      <c r="K25" s="16"/>
      <c r="L25" s="16"/>
      <c r="M25" s="16"/>
    </row>
    <row r="26" spans="1:13" ht="27" customHeight="1" x14ac:dyDescent="0.25">
      <c r="A26" s="16"/>
      <c r="B26" s="16"/>
      <c r="C26" s="16"/>
      <c r="D26" s="16"/>
      <c r="E26" s="16"/>
      <c r="F26" s="16"/>
      <c r="G26" s="16"/>
      <c r="H26" s="16"/>
      <c r="I26" s="16"/>
      <c r="J26" s="16"/>
      <c r="K26" s="16"/>
      <c r="L26" s="16"/>
      <c r="M26" s="16"/>
    </row>
    <row r="27" spans="1:13" ht="13.5" customHeight="1" x14ac:dyDescent="0.25">
      <c r="A27" s="16"/>
      <c r="B27" s="16"/>
      <c r="C27" s="16"/>
      <c r="D27" s="16"/>
      <c r="E27" s="16"/>
      <c r="F27" s="16"/>
      <c r="G27" s="16"/>
      <c r="H27" s="16"/>
      <c r="I27" s="16"/>
      <c r="J27" s="16"/>
      <c r="K27" s="16"/>
      <c r="L27" s="16"/>
      <c r="M27" s="16"/>
    </row>
    <row r="28" spans="1:13" x14ac:dyDescent="0.25">
      <c r="A28" s="16"/>
      <c r="B28" s="16"/>
      <c r="C28" s="16"/>
      <c r="D28" s="16"/>
      <c r="E28" s="16"/>
      <c r="F28" s="16"/>
      <c r="G28" s="16"/>
      <c r="H28" s="16"/>
      <c r="I28" s="16"/>
      <c r="J28" s="16"/>
      <c r="K28" s="16"/>
      <c r="L28" s="16"/>
      <c r="M28" s="16"/>
    </row>
  </sheetData>
  <mergeCells count="13">
    <mergeCell ref="B23:H23"/>
    <mergeCell ref="B1:I1"/>
    <mergeCell ref="B2:I2"/>
    <mergeCell ref="B24:H24"/>
    <mergeCell ref="I24:K24"/>
    <mergeCell ref="B4:B5"/>
    <mergeCell ref="B8:B10"/>
    <mergeCell ref="C8:L10"/>
    <mergeCell ref="F12:L20"/>
    <mergeCell ref="C12:E20"/>
    <mergeCell ref="B12:B20"/>
    <mergeCell ref="C4:G5"/>
    <mergeCell ref="H4:L5"/>
  </mergeCells>
  <hyperlinks>
    <hyperlink ref="I24" r:id="rId1" display="www.analysistabs.com"/>
    <hyperlink ref="I24:K24" r:id="rId2" display="htps://analysistabs.com"/>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35"/>
  <sheetViews>
    <sheetView showGridLines="0" showRowColHeaders="0" zoomScaleNormal="100" workbookViewId="0">
      <selection activeCell="C31" sqref="C31:X32"/>
    </sheetView>
  </sheetViews>
  <sheetFormatPr defaultColWidth="0" defaultRowHeight="15" zeroHeight="1" x14ac:dyDescent="0.25"/>
  <cols>
    <col min="1" max="1" width="1.42578125" style="103" customWidth="1"/>
    <col min="2" max="2" width="0.140625" style="103" hidden="1" customWidth="1"/>
    <col min="3" max="6" width="9.140625" style="103" customWidth="1"/>
    <col min="7" max="7" width="2.7109375" style="109" customWidth="1"/>
    <col min="8" max="8" width="13.140625" style="103" customWidth="1"/>
    <col min="9" max="11" width="9.140625" style="103" customWidth="1"/>
    <col min="12" max="12" width="2.7109375" style="109" customWidth="1"/>
    <col min="13" max="13" width="22.140625" style="103" customWidth="1"/>
    <col min="14" max="15" width="10.5703125" style="103" customWidth="1"/>
    <col min="16" max="16" width="2.7109375" style="109" customWidth="1"/>
    <col min="17" max="17" width="17.5703125" style="103" customWidth="1"/>
    <col min="18" max="18" width="17.140625" style="103" customWidth="1"/>
    <col min="19" max="19" width="11.28515625" style="103" customWidth="1"/>
    <col min="20" max="20" width="2.7109375" style="109" customWidth="1"/>
    <col min="21" max="23" width="9.140625" style="103" customWidth="1"/>
    <col min="24" max="24" width="10.7109375" style="103" customWidth="1"/>
    <col min="25" max="25" width="1.42578125" style="103" customWidth="1"/>
    <col min="26" max="16384" width="9.140625" style="103" hidden="1"/>
  </cols>
  <sheetData>
    <row r="1" spans="1:25" s="101" customFormat="1" ht="51" customHeight="1" x14ac:dyDescent="0.25">
      <c r="A1" s="100"/>
      <c r="B1" s="100"/>
      <c r="C1" s="100" t="s">
        <v>106</v>
      </c>
      <c r="D1" s="100"/>
      <c r="E1" s="100"/>
      <c r="F1" s="100"/>
      <c r="G1" s="100"/>
      <c r="H1" s="100"/>
      <c r="I1" s="100"/>
      <c r="J1" s="100"/>
      <c r="K1" s="100"/>
      <c r="L1" s="100"/>
      <c r="M1" s="100"/>
      <c r="N1" s="100"/>
      <c r="O1" s="100"/>
      <c r="P1" s="100"/>
      <c r="Q1" s="100"/>
      <c r="R1" s="100"/>
      <c r="S1" s="100"/>
      <c r="T1" s="100"/>
      <c r="U1" s="100"/>
      <c r="V1" s="100"/>
      <c r="W1" s="100"/>
      <c r="X1" s="100"/>
      <c r="Y1" s="100"/>
    </row>
    <row r="2" spans="1:25" ht="12" customHeight="1" x14ac:dyDescent="0.25">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101" customFormat="1" ht="15" customHeight="1" x14ac:dyDescent="0.25">
      <c r="A3" s="103"/>
      <c r="C3" s="175" t="s">
        <v>89</v>
      </c>
      <c r="D3" s="175"/>
      <c r="E3" s="175"/>
      <c r="F3" s="175"/>
      <c r="G3" s="104"/>
      <c r="H3" s="165" t="str">
        <f>VLOOKUP(Dashboard!$C$3,'Projects Summary'!$B$2:$G$13,5,FALSE) &amp;" Days"</f>
        <v>61 Days</v>
      </c>
      <c r="I3" s="165"/>
      <c r="J3" s="165"/>
      <c r="K3" s="165"/>
      <c r="L3" s="104"/>
      <c r="M3" s="176" t="str">
        <f>"Starts On: " &amp;TEXT(VLOOKUP(Dashboard!$C$3,'Projects Summary'!$B$2:$G$13,3,FALSE),"dd-mmm-yy")</f>
        <v>Starts On: 13-Feb-16</v>
      </c>
      <c r="N3" s="176"/>
      <c r="O3" s="176"/>
      <c r="P3" s="105"/>
      <c r="Q3" s="176" t="str">
        <f>"Ends On: " &amp;TEXT(VLOOKUP(Dashboard!$C$3,'Projects Summary'!$B$2:$G$13,4,FALSE),"dd-mmm-yy")</f>
        <v>Ends On: 07-Mar-16</v>
      </c>
      <c r="R3" s="176"/>
      <c r="S3" s="176"/>
      <c r="T3" s="105"/>
      <c r="U3" s="165" t="str">
        <f>VLOOKUP(Dashboard!$C$3,'Projects Summary'!$B$2:$G$13,2,FALSE) &amp;" Tasks"</f>
        <v>10 Tasks</v>
      </c>
      <c r="V3" s="166"/>
      <c r="W3" s="166"/>
      <c r="X3" s="166"/>
      <c r="Y3" s="103"/>
    </row>
    <row r="4" spans="1:25" s="101" customFormat="1" ht="15" customHeight="1" x14ac:dyDescent="0.25">
      <c r="A4" s="103"/>
      <c r="C4" s="175"/>
      <c r="D4" s="175"/>
      <c r="E4" s="175"/>
      <c r="F4" s="175"/>
      <c r="G4" s="104"/>
      <c r="H4" s="165"/>
      <c r="I4" s="165"/>
      <c r="J4" s="165"/>
      <c r="K4" s="165"/>
      <c r="L4" s="104"/>
      <c r="M4" s="176"/>
      <c r="N4" s="176"/>
      <c r="O4" s="176"/>
      <c r="P4" s="105"/>
      <c r="Q4" s="176"/>
      <c r="R4" s="176"/>
      <c r="S4" s="176"/>
      <c r="T4" s="105"/>
      <c r="U4" s="165"/>
      <c r="V4" s="166"/>
      <c r="W4" s="166"/>
      <c r="X4" s="166"/>
      <c r="Y4" s="103"/>
    </row>
    <row r="5" spans="1:25" s="109" customFormat="1" ht="12" customHeight="1" thickBot="1" x14ac:dyDescent="0.3">
      <c r="A5" s="106"/>
      <c r="B5" s="106"/>
      <c r="C5" s="106"/>
      <c r="D5" s="106"/>
      <c r="E5" s="106"/>
      <c r="F5" s="106"/>
      <c r="G5" s="106"/>
      <c r="H5" s="106"/>
      <c r="I5" s="106"/>
      <c r="J5" s="106"/>
      <c r="K5" s="106"/>
      <c r="L5" s="106"/>
      <c r="M5" s="107"/>
      <c r="N5" s="107"/>
      <c r="O5" s="107"/>
      <c r="P5" s="107"/>
      <c r="Q5" s="107"/>
      <c r="R5" s="107"/>
      <c r="S5" s="107"/>
      <c r="T5" s="107"/>
      <c r="U5" s="108"/>
      <c r="V5" s="108"/>
      <c r="W5" s="108"/>
      <c r="X5" s="108"/>
    </row>
    <row r="6" spans="1:25" s="111" customFormat="1" ht="21.75" customHeight="1" thickTop="1" x14ac:dyDescent="0.25">
      <c r="A6" s="110"/>
      <c r="C6" s="112">
        <f>VLOOKUP(Dashboard!$C$3,'Projects Summary'!$B$2:$G$13,6,FALSE)</f>
        <v>0.49199999999999999</v>
      </c>
      <c r="D6" s="174" t="s">
        <v>135</v>
      </c>
      <c r="E6" s="174"/>
      <c r="F6" s="174"/>
      <c r="G6" s="113"/>
      <c r="H6" s="170" t="s">
        <v>110</v>
      </c>
      <c r="I6" s="170"/>
      <c r="J6" s="170"/>
      <c r="K6" s="170"/>
      <c r="L6" s="114"/>
      <c r="M6" s="169" t="s">
        <v>111</v>
      </c>
      <c r="N6" s="169"/>
      <c r="O6" s="169"/>
      <c r="P6" s="114"/>
      <c r="Q6" s="167" t="s">
        <v>109</v>
      </c>
      <c r="R6" s="167"/>
      <c r="S6" s="167"/>
      <c r="T6" s="114"/>
      <c r="U6" s="168" t="s">
        <v>108</v>
      </c>
      <c r="V6" s="168"/>
      <c r="W6" s="168"/>
      <c r="X6" s="168"/>
      <c r="Y6" s="110"/>
    </row>
    <row r="7" spans="1:25" s="101" customFormat="1" ht="21.75" customHeight="1" x14ac:dyDescent="0.25">
      <c r="A7" s="103"/>
      <c r="C7" s="115">
        <f>1-C6</f>
        <v>0.50800000000000001</v>
      </c>
      <c r="D7" s="116"/>
      <c r="E7" s="116"/>
      <c r="F7" s="116"/>
      <c r="G7" s="117"/>
      <c r="H7" s="173" t="s">
        <v>138</v>
      </c>
      <c r="I7" s="173"/>
      <c r="J7" s="173"/>
      <c r="K7" s="173"/>
      <c r="L7" s="118"/>
      <c r="M7" s="119" t="s">
        <v>112</v>
      </c>
      <c r="N7" s="120" t="s">
        <v>3</v>
      </c>
      <c r="O7" s="120" t="s">
        <v>132</v>
      </c>
      <c r="P7" s="121"/>
      <c r="Q7" s="119" t="s">
        <v>121</v>
      </c>
      <c r="R7" s="119" t="s">
        <v>122</v>
      </c>
      <c r="S7" s="119" t="s">
        <v>123</v>
      </c>
      <c r="T7" s="122"/>
      <c r="U7" s="171" t="s">
        <v>131</v>
      </c>
      <c r="V7" s="171"/>
      <c r="W7" s="171"/>
      <c r="X7" s="123" t="s">
        <v>132</v>
      </c>
      <c r="Y7" s="103"/>
    </row>
    <row r="8" spans="1:25" s="101" customFormat="1" x14ac:dyDescent="0.25">
      <c r="A8" s="103"/>
      <c r="C8" s="124"/>
      <c r="D8" s="124"/>
      <c r="E8" s="124"/>
      <c r="F8" s="124"/>
      <c r="G8" s="125"/>
      <c r="H8" s="173"/>
      <c r="I8" s="173"/>
      <c r="J8" s="173"/>
      <c r="K8" s="173"/>
      <c r="L8" s="118"/>
      <c r="M8" s="126" t="s">
        <v>113</v>
      </c>
      <c r="N8" s="127">
        <v>42905</v>
      </c>
      <c r="O8" s="127">
        <v>42915</v>
      </c>
      <c r="P8" s="128"/>
      <c r="Q8" s="126" t="s">
        <v>27</v>
      </c>
      <c r="R8" s="129" t="s">
        <v>124</v>
      </c>
      <c r="S8" s="129">
        <v>35</v>
      </c>
      <c r="T8" s="130"/>
      <c r="U8" s="172" t="s">
        <v>128</v>
      </c>
      <c r="V8" s="172"/>
      <c r="W8" s="172"/>
      <c r="X8" s="131">
        <v>42905</v>
      </c>
      <c r="Y8" s="103"/>
    </row>
    <row r="9" spans="1:25" s="101" customFormat="1" x14ac:dyDescent="0.25">
      <c r="A9" s="103"/>
      <c r="C9" s="124"/>
      <c r="D9" s="124"/>
      <c r="E9" s="124"/>
      <c r="F9" s="124"/>
      <c r="G9" s="125"/>
      <c r="H9" s="173"/>
      <c r="I9" s="173"/>
      <c r="J9" s="173"/>
      <c r="K9" s="173"/>
      <c r="L9" s="118"/>
      <c r="M9" s="126" t="s">
        <v>114</v>
      </c>
      <c r="N9" s="127">
        <v>42906</v>
      </c>
      <c r="O9" s="127">
        <v>42916</v>
      </c>
      <c r="P9" s="128"/>
      <c r="Q9" s="126" t="s">
        <v>47</v>
      </c>
      <c r="R9" s="129" t="s">
        <v>125</v>
      </c>
      <c r="S9" s="129">
        <v>70</v>
      </c>
      <c r="T9" s="130"/>
      <c r="U9" s="172" t="s">
        <v>133</v>
      </c>
      <c r="V9" s="172"/>
      <c r="W9" s="172"/>
      <c r="X9" s="131">
        <f>X8+1</f>
        <v>42906</v>
      </c>
      <c r="Y9" s="103"/>
    </row>
    <row r="10" spans="1:25" s="101" customFormat="1" x14ac:dyDescent="0.25">
      <c r="A10" s="103"/>
      <c r="C10" s="124"/>
      <c r="D10" s="124"/>
      <c r="E10" s="124"/>
      <c r="F10" s="124"/>
      <c r="G10" s="125"/>
      <c r="H10" s="173"/>
      <c r="I10" s="173"/>
      <c r="J10" s="173"/>
      <c r="K10" s="173"/>
      <c r="L10" s="118"/>
      <c r="M10" s="126" t="s">
        <v>115</v>
      </c>
      <c r="N10" s="127">
        <v>42907</v>
      </c>
      <c r="O10" s="127">
        <v>42917</v>
      </c>
      <c r="P10" s="128"/>
      <c r="Q10" s="126" t="s">
        <v>48</v>
      </c>
      <c r="R10" s="129" t="s">
        <v>126</v>
      </c>
      <c r="S10" s="129">
        <v>80</v>
      </c>
      <c r="T10" s="130"/>
      <c r="U10" s="172" t="s">
        <v>129</v>
      </c>
      <c r="V10" s="172"/>
      <c r="W10" s="172"/>
      <c r="X10" s="131">
        <v>42906</v>
      </c>
      <c r="Y10" s="103"/>
    </row>
    <row r="11" spans="1:25" s="101" customFormat="1" x14ac:dyDescent="0.25">
      <c r="A11" s="103"/>
      <c r="C11" s="124"/>
      <c r="D11" s="124"/>
      <c r="E11" s="124"/>
      <c r="F11" s="124"/>
      <c r="G11" s="125"/>
      <c r="H11" s="173"/>
      <c r="I11" s="173"/>
      <c r="J11" s="173"/>
      <c r="K11" s="173"/>
      <c r="L11" s="118"/>
      <c r="M11" s="126" t="s">
        <v>116</v>
      </c>
      <c r="N11" s="127">
        <v>42908</v>
      </c>
      <c r="O11" s="127">
        <v>42918</v>
      </c>
      <c r="P11" s="128"/>
      <c r="Q11" s="126" t="s">
        <v>49</v>
      </c>
      <c r="R11" s="129" t="s">
        <v>124</v>
      </c>
      <c r="S11" s="129">
        <v>35</v>
      </c>
      <c r="T11" s="130"/>
      <c r="U11" s="172" t="s">
        <v>130</v>
      </c>
      <c r="V11" s="172"/>
      <c r="W11" s="172"/>
      <c r="X11" s="131">
        <f>X10+1</f>
        <v>42907</v>
      </c>
      <c r="Y11" s="103"/>
    </row>
    <row r="12" spans="1:25" s="101" customFormat="1" x14ac:dyDescent="0.25">
      <c r="A12" s="103"/>
      <c r="C12" s="124"/>
      <c r="D12" s="124"/>
      <c r="E12" s="124"/>
      <c r="F12" s="124"/>
      <c r="G12" s="125"/>
      <c r="H12" s="173"/>
      <c r="I12" s="173"/>
      <c r="J12" s="173"/>
      <c r="K12" s="173"/>
      <c r="L12" s="118"/>
      <c r="M12" s="126" t="s">
        <v>117</v>
      </c>
      <c r="N12" s="127">
        <v>42909</v>
      </c>
      <c r="O12" s="127">
        <v>42919</v>
      </c>
      <c r="P12" s="128"/>
      <c r="Q12" s="126" t="s">
        <v>50</v>
      </c>
      <c r="R12" s="129" t="s">
        <v>125</v>
      </c>
      <c r="S12" s="129">
        <v>70</v>
      </c>
      <c r="T12" s="130"/>
      <c r="U12" s="132"/>
      <c r="V12" s="132"/>
      <c r="W12" s="132"/>
      <c r="X12" s="132"/>
      <c r="Y12" s="103"/>
    </row>
    <row r="13" spans="1:25" s="101" customFormat="1" ht="21" customHeight="1" x14ac:dyDescent="0.25">
      <c r="A13" s="103"/>
      <c r="C13" s="124"/>
      <c r="D13" s="124"/>
      <c r="E13" s="124"/>
      <c r="F13" s="124"/>
      <c r="G13" s="125"/>
      <c r="H13" s="173"/>
      <c r="I13" s="173"/>
      <c r="J13" s="173"/>
      <c r="K13" s="173"/>
      <c r="L13" s="118"/>
      <c r="M13" s="126" t="s">
        <v>118</v>
      </c>
      <c r="N13" s="127">
        <v>42910</v>
      </c>
      <c r="O13" s="127">
        <v>42920</v>
      </c>
      <c r="P13" s="128"/>
      <c r="Q13" s="126" t="s">
        <v>127</v>
      </c>
      <c r="R13" s="129" t="s">
        <v>126</v>
      </c>
      <c r="S13" s="129">
        <v>80</v>
      </c>
      <c r="T13" s="130"/>
      <c r="U13" s="133"/>
      <c r="V13" s="133"/>
      <c r="W13" s="133"/>
      <c r="X13" s="133"/>
      <c r="Y13" s="103"/>
    </row>
    <row r="14" spans="1:25" s="101" customFormat="1" x14ac:dyDescent="0.25">
      <c r="A14" s="103"/>
      <c r="C14" s="124"/>
      <c r="D14" s="124"/>
      <c r="E14" s="124"/>
      <c r="F14" s="124"/>
      <c r="G14" s="125"/>
      <c r="H14" s="173"/>
      <c r="I14" s="173"/>
      <c r="J14" s="173"/>
      <c r="K14" s="173"/>
      <c r="L14" s="118"/>
      <c r="M14" s="126" t="s">
        <v>119</v>
      </c>
      <c r="N14" s="127">
        <v>42911</v>
      </c>
      <c r="O14" s="127">
        <v>42921</v>
      </c>
      <c r="P14" s="128"/>
      <c r="Q14" s="126"/>
      <c r="R14" s="129"/>
      <c r="S14" s="129"/>
      <c r="T14" s="130"/>
      <c r="U14" s="133"/>
      <c r="V14" s="133"/>
      <c r="W14" s="133"/>
      <c r="X14" s="133"/>
      <c r="Y14" s="103"/>
    </row>
    <row r="15" spans="1:25" s="101" customFormat="1" x14ac:dyDescent="0.25">
      <c r="A15" s="103"/>
      <c r="C15" s="124"/>
      <c r="D15" s="124"/>
      <c r="E15" s="124"/>
      <c r="F15" s="124"/>
      <c r="G15" s="125"/>
      <c r="H15" s="173"/>
      <c r="I15" s="173"/>
      <c r="J15" s="173"/>
      <c r="K15" s="173"/>
      <c r="L15" s="118"/>
      <c r="M15" s="126" t="s">
        <v>120</v>
      </c>
      <c r="N15" s="127">
        <v>42912</v>
      </c>
      <c r="O15" s="127">
        <v>42922</v>
      </c>
      <c r="P15" s="128"/>
      <c r="Q15" s="126"/>
      <c r="R15" s="129"/>
      <c r="S15" s="129"/>
      <c r="T15" s="130"/>
      <c r="U15" s="133"/>
      <c r="V15" s="133"/>
      <c r="W15" s="133"/>
      <c r="X15" s="133"/>
      <c r="Y15" s="103"/>
    </row>
    <row r="16" spans="1:25" s="101" customFormat="1" ht="12" customHeight="1" thickBot="1" x14ac:dyDescent="0.3">
      <c r="A16" s="109"/>
      <c r="B16" s="109"/>
      <c r="C16" s="109"/>
      <c r="D16" s="109"/>
      <c r="E16" s="109"/>
      <c r="F16" s="109"/>
      <c r="G16" s="109"/>
      <c r="H16" s="134"/>
      <c r="I16" s="134"/>
      <c r="J16" s="134"/>
      <c r="K16" s="134"/>
      <c r="L16" s="118"/>
      <c r="M16" s="135"/>
      <c r="N16" s="128"/>
      <c r="O16" s="128"/>
      <c r="P16" s="128"/>
      <c r="Q16" s="128"/>
      <c r="R16" s="128"/>
      <c r="S16" s="128"/>
      <c r="T16" s="130"/>
      <c r="U16" s="103"/>
      <c r="V16" s="103"/>
      <c r="W16" s="103"/>
      <c r="X16" s="103"/>
      <c r="Y16" s="103"/>
    </row>
    <row r="17" spans="1:25" s="111" customFormat="1" ht="21.75" customHeight="1" thickTop="1" x14ac:dyDescent="0.25">
      <c r="A17" s="110"/>
      <c r="C17" s="136"/>
      <c r="D17" s="136"/>
      <c r="E17" s="136"/>
      <c r="F17" s="136"/>
      <c r="G17" s="136"/>
      <c r="H17" s="137"/>
      <c r="I17" s="137"/>
      <c r="J17" s="137"/>
      <c r="K17" s="137"/>
      <c r="L17" s="138"/>
      <c r="M17" s="139"/>
      <c r="N17" s="140"/>
      <c r="O17" s="140"/>
      <c r="P17" s="140"/>
      <c r="Q17" s="140"/>
      <c r="R17" s="140"/>
      <c r="S17" s="140"/>
      <c r="T17" s="141"/>
      <c r="U17" s="167" t="s">
        <v>107</v>
      </c>
      <c r="V17" s="167"/>
      <c r="W17" s="167"/>
      <c r="X17" s="167"/>
      <c r="Y17" s="110"/>
    </row>
    <row r="18" spans="1:25" s="101" customFormat="1" ht="15" customHeight="1" x14ac:dyDescent="0.25">
      <c r="A18" s="103"/>
      <c r="C18" s="133"/>
      <c r="D18" s="133"/>
      <c r="E18" s="133"/>
      <c r="F18" s="133"/>
      <c r="G18" s="133"/>
      <c r="H18" s="142"/>
      <c r="I18" s="142"/>
      <c r="J18" s="142"/>
      <c r="K18" s="142"/>
      <c r="L18" s="118"/>
      <c r="M18" s="143"/>
      <c r="N18" s="144"/>
      <c r="O18" s="144"/>
      <c r="P18" s="144"/>
      <c r="Q18" s="144"/>
      <c r="R18" s="144"/>
      <c r="S18" s="144"/>
      <c r="T18" s="130"/>
      <c r="U18" s="179" t="s">
        <v>139</v>
      </c>
      <c r="V18" s="179"/>
      <c r="W18" s="179"/>
      <c r="X18" s="179"/>
      <c r="Y18" s="103"/>
    </row>
    <row r="19" spans="1:25" s="101" customFormat="1" x14ac:dyDescent="0.25">
      <c r="A19" s="103"/>
      <c r="C19" s="133"/>
      <c r="D19" s="133"/>
      <c r="E19" s="133"/>
      <c r="F19" s="133"/>
      <c r="G19" s="133"/>
      <c r="H19" s="145"/>
      <c r="I19" s="145"/>
      <c r="J19" s="145"/>
      <c r="K19" s="145"/>
      <c r="L19" s="146"/>
      <c r="M19" s="133"/>
      <c r="N19" s="147"/>
      <c r="O19" s="144"/>
      <c r="P19" s="144"/>
      <c r="Q19" s="144"/>
      <c r="R19" s="144"/>
      <c r="S19" s="144"/>
      <c r="T19" s="148"/>
      <c r="U19" s="179"/>
      <c r="V19" s="179"/>
      <c r="W19" s="179"/>
      <c r="X19" s="179"/>
      <c r="Y19" s="103"/>
    </row>
    <row r="20" spans="1:25" s="101" customFormat="1" x14ac:dyDescent="0.25">
      <c r="A20" s="103"/>
      <c r="C20" s="133"/>
      <c r="D20" s="133"/>
      <c r="E20" s="133"/>
      <c r="F20" s="133"/>
      <c r="G20" s="133"/>
      <c r="H20" s="133"/>
      <c r="I20" s="133"/>
      <c r="J20" s="133"/>
      <c r="K20" s="133"/>
      <c r="L20" s="109"/>
      <c r="M20" s="133"/>
      <c r="N20" s="133"/>
      <c r="O20" s="133"/>
      <c r="P20" s="133"/>
      <c r="Q20" s="133"/>
      <c r="R20" s="133"/>
      <c r="S20" s="133"/>
      <c r="T20" s="109"/>
      <c r="U20" s="179" t="s">
        <v>139</v>
      </c>
      <c r="V20" s="179"/>
      <c r="W20" s="179"/>
      <c r="X20" s="179"/>
      <c r="Y20" s="103"/>
    </row>
    <row r="21" spans="1:25" s="101" customFormat="1" x14ac:dyDescent="0.25">
      <c r="A21" s="103"/>
      <c r="C21" s="133"/>
      <c r="D21" s="133"/>
      <c r="E21" s="133"/>
      <c r="F21" s="133"/>
      <c r="G21" s="133"/>
      <c r="H21" s="133"/>
      <c r="I21" s="133"/>
      <c r="J21" s="133"/>
      <c r="K21" s="133"/>
      <c r="L21" s="109"/>
      <c r="M21" s="133"/>
      <c r="N21" s="133"/>
      <c r="O21" s="133"/>
      <c r="P21" s="133"/>
      <c r="Q21" s="133"/>
      <c r="R21" s="133"/>
      <c r="S21" s="133"/>
      <c r="T21" s="109"/>
      <c r="U21" s="179"/>
      <c r="V21" s="179"/>
      <c r="W21" s="179"/>
      <c r="X21" s="179"/>
      <c r="Y21" s="103"/>
    </row>
    <row r="22" spans="1:25" s="101" customFormat="1" x14ac:dyDescent="0.25">
      <c r="A22" s="103"/>
      <c r="C22" s="133"/>
      <c r="D22" s="133"/>
      <c r="E22" s="133"/>
      <c r="F22" s="133"/>
      <c r="G22" s="133"/>
      <c r="H22" s="133"/>
      <c r="I22" s="133"/>
      <c r="J22" s="133"/>
      <c r="K22" s="133"/>
      <c r="L22" s="109"/>
      <c r="M22" s="133"/>
      <c r="N22" s="133"/>
      <c r="O22" s="133"/>
      <c r="P22" s="133"/>
      <c r="Q22" s="133"/>
      <c r="R22" s="133"/>
      <c r="S22" s="133"/>
      <c r="T22" s="109"/>
      <c r="U22" s="179" t="s">
        <v>139</v>
      </c>
      <c r="V22" s="179"/>
      <c r="W22" s="179"/>
      <c r="X22" s="179"/>
      <c r="Y22" s="103"/>
    </row>
    <row r="23" spans="1:25" s="101" customFormat="1" x14ac:dyDescent="0.25">
      <c r="A23" s="103"/>
      <c r="C23" s="133"/>
      <c r="D23" s="133"/>
      <c r="E23" s="133"/>
      <c r="F23" s="133"/>
      <c r="G23" s="133"/>
      <c r="H23" s="133"/>
      <c r="I23" s="133"/>
      <c r="J23" s="133"/>
      <c r="K23" s="133"/>
      <c r="L23" s="109"/>
      <c r="M23" s="133"/>
      <c r="N23" s="133"/>
      <c r="O23" s="133"/>
      <c r="P23" s="133"/>
      <c r="Q23" s="133"/>
      <c r="R23" s="133"/>
      <c r="S23" s="133"/>
      <c r="T23" s="109"/>
      <c r="U23" s="179"/>
      <c r="V23" s="179"/>
      <c r="W23" s="179"/>
      <c r="X23" s="179"/>
      <c r="Y23" s="103"/>
    </row>
    <row r="24" spans="1:25" s="101" customFormat="1" x14ac:dyDescent="0.25">
      <c r="A24" s="103"/>
      <c r="C24" s="133"/>
      <c r="D24" s="133"/>
      <c r="E24" s="133"/>
      <c r="F24" s="133"/>
      <c r="G24" s="133"/>
      <c r="H24" s="133"/>
      <c r="I24" s="133"/>
      <c r="J24" s="133"/>
      <c r="K24" s="133"/>
      <c r="L24" s="109"/>
      <c r="M24" s="133"/>
      <c r="N24" s="133"/>
      <c r="O24" s="133"/>
      <c r="P24" s="133"/>
      <c r="Q24" s="133"/>
      <c r="R24" s="133"/>
      <c r="S24" s="133"/>
      <c r="T24" s="109"/>
      <c r="U24" s="133"/>
      <c r="V24" s="133"/>
      <c r="W24" s="133"/>
      <c r="X24" s="133"/>
      <c r="Y24" s="103"/>
    </row>
    <row r="25" spans="1:25" s="101" customFormat="1" x14ac:dyDescent="0.25">
      <c r="A25" s="103"/>
      <c r="C25" s="133"/>
      <c r="D25" s="133"/>
      <c r="E25" s="133"/>
      <c r="F25" s="133"/>
      <c r="G25" s="133"/>
      <c r="H25" s="133"/>
      <c r="I25" s="133"/>
      <c r="J25" s="133"/>
      <c r="K25" s="133"/>
      <c r="L25" s="109"/>
      <c r="M25" s="133"/>
      <c r="N25" s="133"/>
      <c r="O25" s="133"/>
      <c r="P25" s="133"/>
      <c r="Q25" s="133"/>
      <c r="R25" s="133"/>
      <c r="S25" s="133"/>
      <c r="T25" s="109"/>
      <c r="U25" s="133"/>
      <c r="V25" s="133"/>
      <c r="W25" s="133"/>
      <c r="X25" s="133"/>
      <c r="Y25" s="103"/>
    </row>
    <row r="26" spans="1:25" s="101" customFormat="1" x14ac:dyDescent="0.25">
      <c r="A26" s="103"/>
      <c r="C26" s="133"/>
      <c r="D26" s="133"/>
      <c r="E26" s="133"/>
      <c r="F26" s="133"/>
      <c r="G26" s="133"/>
      <c r="H26" s="133"/>
      <c r="I26" s="133"/>
      <c r="J26" s="133"/>
      <c r="K26" s="133"/>
      <c r="L26" s="109"/>
      <c r="M26" s="133"/>
      <c r="N26" s="133"/>
      <c r="O26" s="133"/>
      <c r="P26" s="133"/>
      <c r="Q26" s="133"/>
      <c r="R26" s="133"/>
      <c r="S26" s="133"/>
      <c r="T26" s="109"/>
      <c r="U26" s="133"/>
      <c r="V26" s="133"/>
      <c r="W26" s="133"/>
      <c r="X26" s="133"/>
      <c r="Y26" s="103"/>
    </row>
    <row r="27" spans="1:25" s="101" customFormat="1" x14ac:dyDescent="0.25">
      <c r="A27" s="103"/>
      <c r="C27" s="133"/>
      <c r="D27" s="133"/>
      <c r="E27" s="133"/>
      <c r="F27" s="133"/>
      <c r="G27" s="133"/>
      <c r="H27" s="133"/>
      <c r="I27" s="133"/>
      <c r="J27" s="133"/>
      <c r="K27" s="133"/>
      <c r="L27" s="109"/>
      <c r="M27" s="133"/>
      <c r="N27" s="133"/>
      <c r="O27" s="133"/>
      <c r="P27" s="133"/>
      <c r="Q27" s="133"/>
      <c r="R27" s="133"/>
      <c r="S27" s="133"/>
      <c r="T27" s="109"/>
      <c r="U27" s="132"/>
      <c r="V27" s="132"/>
      <c r="W27" s="132"/>
      <c r="X27" s="132"/>
      <c r="Y27" s="103"/>
    </row>
    <row r="28" spans="1:25" s="101" customFormat="1" x14ac:dyDescent="0.25">
      <c r="A28" s="103"/>
      <c r="C28" s="133"/>
      <c r="D28" s="133"/>
      <c r="E28" s="149"/>
      <c r="F28" s="149"/>
      <c r="G28" s="149"/>
      <c r="H28" s="149"/>
      <c r="I28" s="149"/>
      <c r="J28" s="149"/>
      <c r="K28" s="149"/>
      <c r="L28" s="109"/>
      <c r="M28" s="149"/>
      <c r="N28" s="149"/>
      <c r="O28" s="149"/>
      <c r="P28" s="149"/>
      <c r="Q28" s="149"/>
      <c r="R28" s="149"/>
      <c r="S28" s="149"/>
      <c r="T28" s="150"/>
      <c r="U28" s="133"/>
      <c r="V28" s="149"/>
      <c r="W28" s="149"/>
      <c r="X28" s="149"/>
      <c r="Y28" s="103"/>
    </row>
    <row r="29" spans="1:25" ht="12" customHeight="1" thickBot="1" x14ac:dyDescent="0.3">
      <c r="C29" s="109"/>
      <c r="D29" s="109"/>
      <c r="E29" s="151"/>
      <c r="F29" s="151"/>
      <c r="G29" s="151"/>
      <c r="H29" s="151"/>
      <c r="I29" s="151"/>
      <c r="J29" s="151"/>
      <c r="K29" s="151"/>
      <c r="L29" s="152"/>
      <c r="M29" s="109"/>
      <c r="N29" s="151"/>
      <c r="O29" s="151"/>
      <c r="P29" s="151"/>
      <c r="Q29" s="151"/>
      <c r="R29" s="151"/>
      <c r="S29" s="151"/>
      <c r="T29" s="151"/>
      <c r="U29" s="109"/>
      <c r="V29" s="151"/>
      <c r="W29" s="151"/>
      <c r="X29" s="152"/>
    </row>
    <row r="30" spans="1:25" s="101" customFormat="1" ht="19.5" customHeight="1" thickTop="1" x14ac:dyDescent="0.25">
      <c r="A30" s="103"/>
      <c r="C30" s="178" t="s">
        <v>136</v>
      </c>
      <c r="D30" s="178"/>
      <c r="E30" s="178"/>
      <c r="F30" s="178"/>
      <c r="G30" s="178"/>
      <c r="H30" s="178"/>
      <c r="I30" s="178"/>
      <c r="J30" s="178"/>
      <c r="K30" s="178"/>
      <c r="L30" s="178"/>
      <c r="M30" s="178"/>
      <c r="N30" s="178"/>
      <c r="O30" s="178"/>
      <c r="P30" s="178"/>
      <c r="Q30" s="178"/>
      <c r="R30" s="178"/>
      <c r="S30" s="178"/>
      <c r="T30" s="178"/>
      <c r="U30" s="178"/>
      <c r="V30" s="178"/>
      <c r="W30" s="178"/>
      <c r="X30" s="178"/>
      <c r="Y30" s="103"/>
    </row>
    <row r="31" spans="1:25" s="101" customFormat="1" ht="60.75" customHeight="1" x14ac:dyDescent="0.25">
      <c r="A31" s="103"/>
      <c r="C31" s="177" t="s">
        <v>137</v>
      </c>
      <c r="D31" s="177"/>
      <c r="E31" s="177"/>
      <c r="F31" s="177"/>
      <c r="G31" s="177"/>
      <c r="H31" s="177"/>
      <c r="I31" s="177"/>
      <c r="J31" s="177"/>
      <c r="K31" s="177"/>
      <c r="L31" s="177"/>
      <c r="M31" s="177"/>
      <c r="N31" s="177"/>
      <c r="O31" s="177"/>
      <c r="P31" s="177"/>
      <c r="Q31" s="177"/>
      <c r="R31" s="177"/>
      <c r="S31" s="177"/>
      <c r="T31" s="177"/>
      <c r="U31" s="177"/>
      <c r="V31" s="177"/>
      <c r="W31" s="177"/>
      <c r="X31" s="177"/>
      <c r="Y31" s="103"/>
    </row>
    <row r="32" spans="1:25" s="153" customFormat="1" ht="60.75" customHeight="1" x14ac:dyDescent="0.25">
      <c r="A32" s="103"/>
      <c r="B32" s="101"/>
      <c r="C32" s="177"/>
      <c r="D32" s="177"/>
      <c r="E32" s="177"/>
      <c r="F32" s="177"/>
      <c r="G32" s="177"/>
      <c r="H32" s="177"/>
      <c r="I32" s="177"/>
      <c r="J32" s="177"/>
      <c r="K32" s="177"/>
      <c r="L32" s="177"/>
      <c r="M32" s="177"/>
      <c r="N32" s="177"/>
      <c r="O32" s="177"/>
      <c r="P32" s="177"/>
      <c r="Q32" s="177"/>
      <c r="R32" s="177"/>
      <c r="S32" s="177"/>
      <c r="T32" s="177"/>
      <c r="U32" s="177"/>
      <c r="V32" s="177"/>
      <c r="W32" s="177"/>
      <c r="X32" s="177"/>
      <c r="Y32" s="103"/>
    </row>
    <row r="33" spans="1:25" s="153" customFormat="1" x14ac:dyDescent="0.25">
      <c r="A33" s="103"/>
      <c r="B33" s="101"/>
      <c r="C33" s="103"/>
      <c r="D33" s="103"/>
      <c r="E33" s="103"/>
      <c r="F33" s="103"/>
      <c r="G33" s="109"/>
      <c r="H33" s="103"/>
      <c r="I33" s="103"/>
      <c r="J33" s="103"/>
      <c r="K33" s="103"/>
      <c r="L33" s="109"/>
      <c r="M33" s="103"/>
      <c r="N33" s="103"/>
      <c r="O33" s="103"/>
      <c r="P33" s="109"/>
      <c r="Q33" s="103"/>
      <c r="R33" s="103"/>
      <c r="S33" s="103"/>
      <c r="T33" s="109"/>
      <c r="U33" s="103"/>
      <c r="V33" s="103"/>
      <c r="W33" s="103"/>
      <c r="X33" s="103"/>
      <c r="Y33" s="103"/>
    </row>
    <row r="34" spans="1:25" hidden="1" x14ac:dyDescent="0.25"/>
    <row r="35" spans="1:25" hidden="1" x14ac:dyDescent="0.25"/>
  </sheetData>
  <mergeCells count="22">
    <mergeCell ref="C31:X32"/>
    <mergeCell ref="C30:X30"/>
    <mergeCell ref="U18:X19"/>
    <mergeCell ref="U20:X21"/>
    <mergeCell ref="U22:X23"/>
    <mergeCell ref="D6:F6"/>
    <mergeCell ref="C3:F4"/>
    <mergeCell ref="H3:K4"/>
    <mergeCell ref="M3:O4"/>
    <mergeCell ref="Q3:S4"/>
    <mergeCell ref="H6:K6"/>
    <mergeCell ref="U7:W7"/>
    <mergeCell ref="U8:W8"/>
    <mergeCell ref="U9:W9"/>
    <mergeCell ref="U10:W10"/>
    <mergeCell ref="H7:K15"/>
    <mergeCell ref="U11:W11"/>
    <mergeCell ref="U3:X4"/>
    <mergeCell ref="U17:X17"/>
    <mergeCell ref="U6:X6"/>
    <mergeCell ref="Q6:S6"/>
    <mergeCell ref="M6:O6"/>
  </mergeCells>
  <dataValidations count="1">
    <dataValidation type="list" allowBlank="1" showInputMessage="1" showErrorMessage="1" sqref="C3:G4">
      <formula1>rng_All_Projects</formula1>
    </dataValidation>
  </dataValidations>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H33"/>
  <sheetViews>
    <sheetView showGridLines="0" showRowColHeaders="0" zoomScaleNormal="100" workbookViewId="0">
      <selection activeCell="K29" sqref="K29"/>
    </sheetView>
  </sheetViews>
  <sheetFormatPr defaultColWidth="0" defaultRowHeight="15" zeroHeight="1" x14ac:dyDescent="0.25"/>
  <cols>
    <col min="1" max="2" width="0.5703125" customWidth="1"/>
    <col min="3" max="3" width="19.42578125" customWidth="1"/>
    <col min="4" max="4" width="8.42578125" customWidth="1"/>
    <col min="5" max="5" width="23.85546875" customWidth="1"/>
    <col min="6" max="6" width="20.140625" customWidth="1"/>
    <col min="7" max="7" width="1.5703125" customWidth="1"/>
    <col min="8" max="8" width="6.140625" customWidth="1"/>
    <col min="9" max="9" width="6.7109375" hidden="1" customWidth="1"/>
    <col min="10" max="10" width="24.85546875" style="37" customWidth="1"/>
    <col min="11" max="11" width="10.7109375" customWidth="1"/>
    <col min="12" max="12" width="13.85546875" customWidth="1"/>
    <col min="13" max="13" width="12.42578125" customWidth="1"/>
    <col min="14" max="14" width="11.42578125" customWidth="1"/>
    <col min="15" max="15" width="9.140625" customWidth="1"/>
    <col min="16" max="16" width="10" customWidth="1"/>
    <col min="17" max="17" width="18.85546875" hidden="1" customWidth="1"/>
    <col min="18" max="33" width="6.7109375" customWidth="1"/>
    <col min="34" max="34" width="1" customWidth="1"/>
  </cols>
  <sheetData>
    <row r="1" spans="1:34" s="2" customFormat="1" ht="24.75" customHeight="1" thickBot="1" x14ac:dyDescent="0.3">
      <c r="C1" s="180" t="s">
        <v>98</v>
      </c>
      <c r="D1" s="181"/>
      <c r="E1" s="181"/>
      <c r="F1" s="181"/>
      <c r="G1" s="181"/>
      <c r="H1" s="68">
        <v>4</v>
      </c>
      <c r="I1" s="69"/>
      <c r="J1" s="87" t="s">
        <v>87</v>
      </c>
      <c r="K1" s="182" t="str">
        <f>VLOOKUP(J1,'Projects Summary'!B3:C13,2,FALSE) &amp;" Tasks Found"</f>
        <v>40 Tasks Found</v>
      </c>
      <c r="L1" s="182"/>
      <c r="M1" s="182"/>
      <c r="N1" s="182"/>
      <c r="O1" s="182"/>
      <c r="P1" s="182"/>
      <c r="Q1" s="182"/>
      <c r="R1" s="182"/>
      <c r="S1" s="182"/>
      <c r="T1" s="182"/>
      <c r="U1" s="182"/>
      <c r="V1" s="182"/>
      <c r="W1" s="182"/>
      <c r="X1" s="182"/>
      <c r="Y1" s="182"/>
      <c r="Z1" s="182"/>
      <c r="AA1" s="54"/>
      <c r="AB1" s="54"/>
      <c r="AC1" s="54"/>
      <c r="AD1" s="54"/>
      <c r="AE1" s="54"/>
      <c r="AF1" s="54"/>
      <c r="AG1" s="54"/>
    </row>
    <row r="2" spans="1:34" s="38" customFormat="1" ht="22.5" customHeight="1" thickTop="1" thickBot="1" x14ac:dyDescent="0.3">
      <c r="C2" s="70"/>
      <c r="D2" s="191" t="s">
        <v>12</v>
      </c>
      <c r="E2" s="191"/>
      <c r="F2" s="191"/>
      <c r="G2" s="55"/>
      <c r="H2" s="56" t="s">
        <v>72</v>
      </c>
      <c r="I2" s="57" t="s">
        <v>4</v>
      </c>
      <c r="J2" s="58" t="s">
        <v>99</v>
      </c>
      <c r="K2" s="57" t="s">
        <v>6</v>
      </c>
      <c r="L2" s="59" t="s">
        <v>3</v>
      </c>
      <c r="M2" s="59" t="s">
        <v>10</v>
      </c>
      <c r="N2" s="59" t="s">
        <v>7</v>
      </c>
      <c r="O2" s="59" t="s">
        <v>13</v>
      </c>
      <c r="P2" s="60" t="s">
        <v>14</v>
      </c>
      <c r="Q2" s="61" t="s">
        <v>86</v>
      </c>
      <c r="R2" s="62">
        <f>E8+F16</f>
        <v>42412</v>
      </c>
      <c r="S2" s="63">
        <f>R2+1</f>
        <v>42413</v>
      </c>
      <c r="T2" s="64">
        <f t="shared" ref="T2:AB2" si="0">S2+1</f>
        <v>42414</v>
      </c>
      <c r="U2" s="63">
        <f t="shared" si="0"/>
        <v>42415</v>
      </c>
      <c r="V2" s="64">
        <f t="shared" si="0"/>
        <v>42416</v>
      </c>
      <c r="W2" s="63">
        <f t="shared" si="0"/>
        <v>42417</v>
      </c>
      <c r="X2" s="64">
        <f t="shared" si="0"/>
        <v>42418</v>
      </c>
      <c r="Y2" s="63">
        <f t="shared" si="0"/>
        <v>42419</v>
      </c>
      <c r="Z2" s="67">
        <f t="shared" si="0"/>
        <v>42420</v>
      </c>
      <c r="AA2" s="67">
        <f t="shared" si="0"/>
        <v>42421</v>
      </c>
      <c r="AB2" s="64">
        <f t="shared" si="0"/>
        <v>42422</v>
      </c>
      <c r="AC2" s="63">
        <f>AB2+1</f>
        <v>42423</v>
      </c>
      <c r="AD2" s="64">
        <f>AC2+1</f>
        <v>42424</v>
      </c>
      <c r="AE2" s="63">
        <f>AD2+1</f>
        <v>42425</v>
      </c>
      <c r="AF2" s="64">
        <f>AE2+1</f>
        <v>42426</v>
      </c>
      <c r="AG2" s="65">
        <f>AF2+1</f>
        <v>42427</v>
      </c>
      <c r="AH2" s="39"/>
    </row>
    <row r="3" spans="1:34" s="2" customFormat="1" ht="18.75" hidden="1" customHeight="1" thickBot="1" x14ac:dyDescent="0.3">
      <c r="C3" s="71"/>
      <c r="D3" s="32"/>
      <c r="E3" s="32"/>
      <c r="F3" s="32"/>
      <c r="G3" s="34"/>
      <c r="H3" s="31">
        <v>0</v>
      </c>
      <c r="I3" s="66">
        <f>IFERROR(IF(J1='Projects Summary'!B3,0,MATCH(J1,'Data Sheet'!A:A,0)-2)+H3,D18)</f>
        <v>0</v>
      </c>
      <c r="J3" s="36">
        <v>0</v>
      </c>
      <c r="K3" s="28">
        <v>1</v>
      </c>
      <c r="L3" s="29">
        <v>2</v>
      </c>
      <c r="M3" s="29">
        <v>4</v>
      </c>
      <c r="N3" s="29">
        <v>3</v>
      </c>
      <c r="O3" s="29">
        <v>4</v>
      </c>
      <c r="P3" s="29"/>
      <c r="Q3" s="29">
        <v>-1</v>
      </c>
      <c r="R3" s="3"/>
      <c r="S3" s="4"/>
      <c r="T3" s="3"/>
      <c r="U3" s="4"/>
      <c r="V3" s="3"/>
      <c r="W3" s="4"/>
      <c r="X3" s="3"/>
      <c r="Y3" s="4"/>
      <c r="Z3" s="3"/>
      <c r="AA3" s="4"/>
      <c r="AB3" s="3"/>
      <c r="AC3" s="4"/>
      <c r="AD3" s="3"/>
      <c r="AE3" s="4"/>
      <c r="AF3" s="3"/>
      <c r="AG3" s="5"/>
      <c r="AH3" s="1"/>
    </row>
    <row r="4" spans="1:34" s="9" customFormat="1" ht="15.75" thickTop="1" x14ac:dyDescent="0.25">
      <c r="A4"/>
      <c r="B4"/>
      <c r="C4" s="194" t="s">
        <v>0</v>
      </c>
      <c r="D4" s="195"/>
      <c r="E4" s="43"/>
      <c r="F4" s="44"/>
      <c r="G4" s="44"/>
      <c r="H4" s="44"/>
      <c r="I4" s="33">
        <f>I3+1</f>
        <v>1</v>
      </c>
      <c r="J4" s="96" t="str">
        <f ca="1">IF(AND($J$1&lt;&gt;"All Projects",$J$1&lt;&gt;Q4),0,OFFSET('Data Sheet'!$B$1,'Project Plan'!$I4,'Project Plan'!J$3))</f>
        <v>Task 1</v>
      </c>
      <c r="K4" s="24" t="str">
        <f ca="1">OFFSET('Data Sheet'!$B$1,'Project Plan'!$I4,'Project Plan'!K$3)</f>
        <v>Person 1</v>
      </c>
      <c r="L4" s="25">
        <f ca="1">OFFSET('Data Sheet'!$B$1,'Project Plan'!$I4,'Project Plan'!L$3)</f>
        <v>42416</v>
      </c>
      <c r="M4" s="25">
        <f t="shared" ref="M4:M28" ca="1" si="1">L4+N4-1</f>
        <v>42420</v>
      </c>
      <c r="N4" s="30">
        <f ca="1">OFFSET('Data Sheet'!$B$1,'Project Plan'!$I4,'Project Plan'!N$3)</f>
        <v>5</v>
      </c>
      <c r="O4" s="26">
        <f ca="1">OFFSET('Data Sheet'!$B$1,'Project Plan'!$I4,'Project Plan'!O$3)</f>
        <v>0.47</v>
      </c>
      <c r="P4" s="35">
        <f t="shared" ref="P4" ca="1" si="2">N4*O4</f>
        <v>2.3499999999999996</v>
      </c>
      <c r="Q4" s="53" t="str">
        <f ca="1">OFFSET('Data Sheet'!$B$1,'Project Plan'!$I4,'Project Plan'!Q$3)</f>
        <v>Project 1</v>
      </c>
      <c r="R4" s="6"/>
      <c r="S4" s="6"/>
      <c r="T4" s="6"/>
      <c r="U4" s="6"/>
      <c r="V4" s="6"/>
      <c r="W4" s="6"/>
      <c r="X4" s="6"/>
      <c r="Y4" s="6"/>
      <c r="Z4" s="6"/>
      <c r="AA4" s="6"/>
      <c r="AB4" s="6"/>
      <c r="AC4" s="6"/>
      <c r="AD4" s="6"/>
      <c r="AE4" s="6"/>
      <c r="AF4" s="6"/>
      <c r="AG4" s="7"/>
      <c r="AH4" s="8"/>
    </row>
    <row r="5" spans="1:34" s="9" customFormat="1" x14ac:dyDescent="0.25">
      <c r="A5"/>
      <c r="B5"/>
      <c r="C5" s="192" t="s">
        <v>2</v>
      </c>
      <c r="D5" s="196"/>
      <c r="E5" s="40"/>
      <c r="F5" s="41"/>
      <c r="G5" s="41"/>
      <c r="H5" s="41"/>
      <c r="I5" s="33">
        <f>I4+1</f>
        <v>2</v>
      </c>
      <c r="J5" s="96" t="str">
        <f ca="1">IF(AND($J$1&lt;&gt;"All Projects",$J$1&lt;&gt;Q5),0,OFFSET('Data Sheet'!$B$1,'Project Plan'!$I5,'Project Plan'!J$3))</f>
        <v>Task 2</v>
      </c>
      <c r="K5" s="24" t="str">
        <f ca="1">OFFSET('Data Sheet'!$B$1,'Project Plan'!$I5,'Project Plan'!K$3)</f>
        <v>Person 2</v>
      </c>
      <c r="L5" s="25">
        <f ca="1">OFFSET('Data Sheet'!$B$1,'Project Plan'!$I5,'Project Plan'!L$3)</f>
        <v>42417</v>
      </c>
      <c r="M5" s="25">
        <f t="shared" ca="1" si="1"/>
        <v>42422</v>
      </c>
      <c r="N5" s="30">
        <f ca="1">OFFSET('Data Sheet'!$B$1,'Project Plan'!$I5,'Project Plan'!N$3)</f>
        <v>6</v>
      </c>
      <c r="O5" s="26">
        <f ca="1">OFFSET('Data Sheet'!$B$1,'Project Plan'!$I5,'Project Plan'!O$3)</f>
        <v>0.43</v>
      </c>
      <c r="P5" s="27">
        <f ca="1">N5*O5</f>
        <v>2.58</v>
      </c>
      <c r="Q5" s="53" t="str">
        <f ca="1">OFFSET('Data Sheet'!$B$1,'Project Plan'!$I5,'Project Plan'!Q$3)</f>
        <v>Project 1</v>
      </c>
      <c r="R5" s="6"/>
      <c r="S5" s="6"/>
      <c r="T5" s="6"/>
      <c r="U5" s="6"/>
      <c r="V5" s="6"/>
      <c r="W5" s="6"/>
      <c r="X5" s="6"/>
      <c r="Y5" s="6"/>
      <c r="Z5" s="6"/>
      <c r="AA5" s="6"/>
      <c r="AB5" s="6"/>
      <c r="AC5" s="6"/>
      <c r="AD5" s="6"/>
      <c r="AE5" s="6"/>
      <c r="AF5" s="6"/>
      <c r="AG5" s="7"/>
      <c r="AH5" s="8"/>
    </row>
    <row r="6" spans="1:34" s="9" customFormat="1" x14ac:dyDescent="0.25">
      <c r="A6"/>
      <c r="B6"/>
      <c r="C6" s="192" t="s">
        <v>1</v>
      </c>
      <c r="D6" s="196"/>
      <c r="E6" s="40"/>
      <c r="F6" s="41"/>
      <c r="G6" s="41"/>
      <c r="H6" s="41"/>
      <c r="I6" s="33">
        <f t="shared" ref="I6:I28" si="3">I5+1</f>
        <v>3</v>
      </c>
      <c r="J6" s="96" t="str">
        <f ca="1">IF(AND($J$1&lt;&gt;"All Projects",$J$1&lt;&gt;Q6),0,OFFSET('Data Sheet'!$B$1,'Project Plan'!$I6,'Project Plan'!J$3))</f>
        <v>Task 3</v>
      </c>
      <c r="K6" s="24" t="str">
        <f ca="1">OFFSET('Data Sheet'!$B$1,'Project Plan'!$I6,'Project Plan'!K$3)</f>
        <v>Person 3</v>
      </c>
      <c r="L6" s="25">
        <f ca="1">OFFSET('Data Sheet'!$B$1,'Project Plan'!$I6,'Project Plan'!L$3)</f>
        <v>42418</v>
      </c>
      <c r="M6" s="25">
        <f t="shared" ca="1" si="1"/>
        <v>42427</v>
      </c>
      <c r="N6" s="30">
        <f ca="1">OFFSET('Data Sheet'!$B$1,'Project Plan'!$I6,'Project Plan'!N$3)</f>
        <v>10</v>
      </c>
      <c r="O6" s="26">
        <f ca="1">OFFSET('Data Sheet'!$B$1,'Project Plan'!$I6,'Project Plan'!O$3)</f>
        <v>0.38</v>
      </c>
      <c r="P6" s="27">
        <f t="shared" ref="P6:P28" ca="1" si="4">N6*O6</f>
        <v>3.8</v>
      </c>
      <c r="Q6" s="53" t="str">
        <f ca="1">OFFSET('Data Sheet'!$B$1,'Project Plan'!$I6,'Project Plan'!Q$3)</f>
        <v>Project 1</v>
      </c>
      <c r="R6" s="6"/>
      <c r="S6" s="6"/>
      <c r="T6" s="6"/>
      <c r="U6" s="6"/>
      <c r="V6" s="6"/>
      <c r="W6" s="6"/>
      <c r="X6" s="6"/>
      <c r="Y6" s="6"/>
      <c r="Z6" s="6"/>
      <c r="AA6" s="6"/>
      <c r="AB6" s="6"/>
      <c r="AC6" s="6"/>
      <c r="AD6" s="6"/>
      <c r="AE6" s="6"/>
      <c r="AF6" s="6"/>
      <c r="AG6" s="7"/>
      <c r="AH6" s="8"/>
    </row>
    <row r="7" spans="1:34" s="9" customFormat="1" x14ac:dyDescent="0.25">
      <c r="A7"/>
      <c r="B7"/>
      <c r="C7" s="72"/>
      <c r="D7" s="41"/>
      <c r="E7" s="41"/>
      <c r="F7" s="41"/>
      <c r="G7" s="41"/>
      <c r="H7" s="41"/>
      <c r="I7" s="33">
        <f t="shared" si="3"/>
        <v>4</v>
      </c>
      <c r="J7" s="96" t="str">
        <f ca="1">IF(AND($J$1&lt;&gt;"All Projects",$J$1&lt;&gt;Q7),0,OFFSET('Data Sheet'!$B$1,'Project Plan'!$I7,'Project Plan'!J$3))</f>
        <v>Task 4</v>
      </c>
      <c r="K7" s="24" t="str">
        <f ca="1">OFFSET('Data Sheet'!$B$1,'Project Plan'!$I7,'Project Plan'!K$3)</f>
        <v>Person 4</v>
      </c>
      <c r="L7" s="25">
        <f ca="1">OFFSET('Data Sheet'!$B$1,'Project Plan'!$I7,'Project Plan'!L$3)</f>
        <v>42421</v>
      </c>
      <c r="M7" s="25">
        <f t="shared" ca="1" si="1"/>
        <v>42429</v>
      </c>
      <c r="N7" s="30">
        <f ca="1">OFFSET('Data Sheet'!$B$1,'Project Plan'!$I7,'Project Plan'!N$3)</f>
        <v>9</v>
      </c>
      <c r="O7" s="26">
        <f ca="1">OFFSET('Data Sheet'!$B$1,'Project Plan'!$I7,'Project Plan'!O$3)</f>
        <v>0.34</v>
      </c>
      <c r="P7" s="27">
        <f t="shared" ca="1" si="4"/>
        <v>3.06</v>
      </c>
      <c r="Q7" s="53" t="str">
        <f ca="1">OFFSET('Data Sheet'!$B$1,'Project Plan'!$I7,'Project Plan'!Q$3)</f>
        <v>Project 1</v>
      </c>
      <c r="R7" s="6"/>
      <c r="S7" s="6"/>
      <c r="T7" s="6"/>
      <c r="U7" s="6"/>
      <c r="V7" s="6"/>
      <c r="W7" s="6"/>
      <c r="X7" s="6"/>
      <c r="Y7" s="6"/>
      <c r="Z7" s="6"/>
      <c r="AA7" s="6"/>
      <c r="AB7" s="6"/>
      <c r="AC7" s="6"/>
      <c r="AD7" s="6"/>
      <c r="AE7" s="6"/>
      <c r="AF7" s="6"/>
      <c r="AG7" s="7"/>
      <c r="AH7" s="8"/>
    </row>
    <row r="8" spans="1:34" s="9" customFormat="1" x14ac:dyDescent="0.25">
      <c r="A8"/>
      <c r="B8"/>
      <c r="C8" s="192" t="s">
        <v>3</v>
      </c>
      <c r="D8" s="193"/>
      <c r="E8" s="45">
        <f>VLOOKUP('Project Plan'!J1,'Projects Summary'!B2:G13,3,FALSE)</f>
        <v>42412</v>
      </c>
      <c r="F8" s="41"/>
      <c r="G8" s="41"/>
      <c r="H8" s="41"/>
      <c r="I8" s="33">
        <f t="shared" si="3"/>
        <v>5</v>
      </c>
      <c r="J8" s="96" t="str">
        <f ca="1">IF(AND($J$1&lt;&gt;"All Projects",$J$1&lt;&gt;Q8),0,OFFSET('Data Sheet'!$B$1,'Project Plan'!$I8,'Project Plan'!J$3))</f>
        <v>Task 5</v>
      </c>
      <c r="K8" s="24" t="str">
        <f ca="1">OFFSET('Data Sheet'!$B$1,'Project Plan'!$I8,'Project Plan'!K$3)</f>
        <v>Person 5</v>
      </c>
      <c r="L8" s="25">
        <f ca="1">OFFSET('Data Sheet'!$B$1,'Project Plan'!$I8,'Project Plan'!L$3)</f>
        <v>42417</v>
      </c>
      <c r="M8" s="25">
        <f t="shared" ca="1" si="1"/>
        <v>42420</v>
      </c>
      <c r="N8" s="30">
        <f ca="1">OFFSET('Data Sheet'!$B$1,'Project Plan'!$I8,'Project Plan'!N$3)</f>
        <v>4</v>
      </c>
      <c r="O8" s="26">
        <f ca="1">OFFSET('Data Sheet'!$B$1,'Project Plan'!$I8,'Project Plan'!O$3)</f>
        <v>0.25</v>
      </c>
      <c r="P8" s="27">
        <f t="shared" ca="1" si="4"/>
        <v>1</v>
      </c>
      <c r="Q8" s="53" t="str">
        <f ca="1">OFFSET('Data Sheet'!$B$1,'Project Plan'!$I8,'Project Plan'!Q$3)</f>
        <v>Project 1</v>
      </c>
      <c r="R8" s="6"/>
      <c r="S8" s="6"/>
      <c r="T8" s="6"/>
      <c r="U8" s="6"/>
      <c r="V8" s="6"/>
      <c r="W8" s="6"/>
      <c r="X8" s="6"/>
      <c r="Y8" s="6"/>
      <c r="Z8" s="6"/>
      <c r="AA8" s="6"/>
      <c r="AB8" s="6"/>
      <c r="AC8" s="6"/>
      <c r="AD8" s="6"/>
      <c r="AE8" s="6"/>
      <c r="AF8" s="6"/>
      <c r="AG8" s="7"/>
      <c r="AH8" s="8"/>
    </row>
    <row r="9" spans="1:34" s="9" customFormat="1" x14ac:dyDescent="0.25">
      <c r="A9"/>
      <c r="B9"/>
      <c r="C9" s="192" t="s">
        <v>10</v>
      </c>
      <c r="D9" s="193"/>
      <c r="E9" s="45">
        <f>VLOOKUP('Project Plan'!J1,'Projects Summary'!B2:G13,4,FALSE)</f>
        <v>42441</v>
      </c>
      <c r="F9" s="41"/>
      <c r="G9" s="41"/>
      <c r="H9" s="41"/>
      <c r="I9" s="33">
        <f t="shared" si="3"/>
        <v>6</v>
      </c>
      <c r="J9" s="96" t="str">
        <f ca="1">IF(AND($J$1&lt;&gt;"All Projects",$J$1&lt;&gt;Q9),0,OFFSET('Data Sheet'!$B$1,'Project Plan'!$I9,'Project Plan'!J$3))</f>
        <v>Task 6</v>
      </c>
      <c r="K9" s="24" t="str">
        <f ca="1">OFFSET('Data Sheet'!$B$1,'Project Plan'!$I9,'Project Plan'!K$3)</f>
        <v>Person 1</v>
      </c>
      <c r="L9" s="25">
        <f ca="1">OFFSET('Data Sheet'!$B$1,'Project Plan'!$I9,'Project Plan'!L$3)</f>
        <v>42420</v>
      </c>
      <c r="M9" s="25">
        <f t="shared" ca="1" si="1"/>
        <v>42425</v>
      </c>
      <c r="N9" s="30">
        <f ca="1">OFFSET('Data Sheet'!$B$1,'Project Plan'!$I9,'Project Plan'!N$3)</f>
        <v>6</v>
      </c>
      <c r="O9" s="26">
        <f ca="1">OFFSET('Data Sheet'!$B$1,'Project Plan'!$I9,'Project Plan'!O$3)</f>
        <v>7.0000000000000007E-2</v>
      </c>
      <c r="P9" s="27">
        <f t="shared" ca="1" si="4"/>
        <v>0.42000000000000004</v>
      </c>
      <c r="Q9" s="53" t="str">
        <f ca="1">OFFSET('Data Sheet'!$B$1,'Project Plan'!$I9,'Project Plan'!Q$3)</f>
        <v>Project 1</v>
      </c>
      <c r="R9" s="6"/>
      <c r="S9" s="6"/>
      <c r="T9" s="6"/>
      <c r="U9" s="6"/>
      <c r="V9" s="6"/>
      <c r="W9" s="6"/>
      <c r="X9" s="6"/>
      <c r="Y9" s="6"/>
      <c r="Z9" s="6"/>
      <c r="AA9" s="6"/>
      <c r="AB9" s="6"/>
      <c r="AC9" s="6"/>
      <c r="AD9" s="6"/>
      <c r="AE9" s="6"/>
      <c r="AF9" s="6"/>
      <c r="AG9" s="7"/>
      <c r="AH9" s="8"/>
    </row>
    <row r="10" spans="1:34" s="9" customFormat="1" x14ac:dyDescent="0.25">
      <c r="A10"/>
      <c r="B10"/>
      <c r="C10" s="192" t="s">
        <v>15</v>
      </c>
      <c r="D10" s="193"/>
      <c r="E10" s="46">
        <f>IFERROR(VLOOKUP('Project Plan'!J1,'Projects Summary'!B2:G13,6,FALSE),"")</f>
        <v>0.41949999999999993</v>
      </c>
      <c r="F10" s="41"/>
      <c r="G10" s="41"/>
      <c r="H10" s="41"/>
      <c r="I10" s="33">
        <f t="shared" si="3"/>
        <v>7</v>
      </c>
      <c r="J10" s="96" t="str">
        <f ca="1">IF(AND($J$1&lt;&gt;"All Projects",$J$1&lt;&gt;Q10),0,OFFSET('Data Sheet'!$B$1,'Project Plan'!$I10,'Project Plan'!J$3))</f>
        <v>Task 7</v>
      </c>
      <c r="K10" s="24" t="str">
        <f ca="1">OFFSET('Data Sheet'!$B$1,'Project Plan'!$I10,'Project Plan'!K$3)</f>
        <v>Person 2</v>
      </c>
      <c r="L10" s="25">
        <f ca="1">OFFSET('Data Sheet'!$B$1,'Project Plan'!$I10,'Project Plan'!L$3)</f>
        <v>42420</v>
      </c>
      <c r="M10" s="25">
        <f t="shared" ca="1" si="1"/>
        <v>42426</v>
      </c>
      <c r="N10" s="30">
        <f ca="1">OFFSET('Data Sheet'!$B$1,'Project Plan'!$I10,'Project Plan'!N$3)</f>
        <v>7</v>
      </c>
      <c r="O10" s="26">
        <f ca="1">OFFSET('Data Sheet'!$B$1,'Project Plan'!$I10,'Project Plan'!O$3)</f>
        <v>0.42</v>
      </c>
      <c r="P10" s="27">
        <f t="shared" ca="1" si="4"/>
        <v>2.94</v>
      </c>
      <c r="Q10" s="53" t="str">
        <f ca="1">OFFSET('Data Sheet'!$B$1,'Project Plan'!$I10,'Project Plan'!Q$3)</f>
        <v>Project 1</v>
      </c>
      <c r="R10" s="6"/>
      <c r="S10" s="6"/>
      <c r="T10" s="6"/>
      <c r="U10" s="6"/>
      <c r="V10" s="6"/>
      <c r="W10" s="6"/>
      <c r="X10" s="6"/>
      <c r="Y10" s="6"/>
      <c r="Z10" s="6"/>
      <c r="AA10" s="6"/>
      <c r="AB10" s="6"/>
      <c r="AC10" s="6"/>
      <c r="AD10" s="6"/>
      <c r="AE10" s="6"/>
      <c r="AF10" s="6"/>
      <c r="AG10" s="7"/>
      <c r="AH10" s="8"/>
    </row>
    <row r="11" spans="1:34" s="9" customFormat="1" x14ac:dyDescent="0.25">
      <c r="A11"/>
      <c r="B11"/>
      <c r="C11" s="189"/>
      <c r="D11" s="190"/>
      <c r="E11" s="52">
        <f>1-E10</f>
        <v>0.58050000000000002</v>
      </c>
      <c r="F11" s="41"/>
      <c r="G11" s="41"/>
      <c r="H11" s="41"/>
      <c r="I11" s="33">
        <f t="shared" si="3"/>
        <v>8</v>
      </c>
      <c r="J11" s="96" t="str">
        <f ca="1">IF(AND($J$1&lt;&gt;"All Projects",$J$1&lt;&gt;Q11),0,OFFSET('Data Sheet'!$B$1,'Project Plan'!$I11,'Project Plan'!J$3))</f>
        <v>Task 8</v>
      </c>
      <c r="K11" s="24" t="str">
        <f ca="1">OFFSET('Data Sheet'!$B$1,'Project Plan'!$I11,'Project Plan'!K$3)</f>
        <v>Person 3</v>
      </c>
      <c r="L11" s="25">
        <f ca="1">OFFSET('Data Sheet'!$B$1,'Project Plan'!$I11,'Project Plan'!L$3)</f>
        <v>42422</v>
      </c>
      <c r="M11" s="25">
        <f t="shared" ca="1" si="1"/>
        <v>42426</v>
      </c>
      <c r="N11" s="30">
        <f ca="1">OFFSET('Data Sheet'!$B$1,'Project Plan'!$I11,'Project Plan'!N$3)</f>
        <v>5</v>
      </c>
      <c r="O11" s="26">
        <f ca="1">OFFSET('Data Sheet'!$B$1,'Project Plan'!$I11,'Project Plan'!O$3)</f>
        <v>0.34</v>
      </c>
      <c r="P11" s="27">
        <f t="shared" ca="1" si="4"/>
        <v>1.7000000000000002</v>
      </c>
      <c r="Q11" s="53" t="str">
        <f ca="1">OFFSET('Data Sheet'!$B$1,'Project Plan'!$I11,'Project Plan'!Q$3)</f>
        <v>Project 1</v>
      </c>
      <c r="R11" s="6"/>
      <c r="S11" s="6"/>
      <c r="T11" s="6"/>
      <c r="U11" s="6"/>
      <c r="V11" s="6"/>
      <c r="W11" s="6"/>
      <c r="X11" s="6"/>
      <c r="Y11" s="6"/>
      <c r="Z11" s="6"/>
      <c r="AA11" s="6"/>
      <c r="AB11" s="6"/>
      <c r="AC11" s="6"/>
      <c r="AD11" s="6"/>
      <c r="AE11" s="6"/>
      <c r="AF11" s="6"/>
      <c r="AG11" s="7"/>
      <c r="AH11" s="8"/>
    </row>
    <row r="12" spans="1:34" s="9" customFormat="1" ht="15.75" x14ac:dyDescent="0.3">
      <c r="A12"/>
      <c r="B12"/>
      <c r="C12" s="189" t="s">
        <v>71</v>
      </c>
      <c r="D12" s="190"/>
      <c r="E12" s="41"/>
      <c r="F12" s="41"/>
      <c r="G12" s="41"/>
      <c r="H12" s="41"/>
      <c r="I12" s="33">
        <f t="shared" si="3"/>
        <v>9</v>
      </c>
      <c r="J12" s="96" t="str">
        <f ca="1">IF(AND($J$1&lt;&gt;"All Projects",$J$1&lt;&gt;Q12),0,OFFSET('Data Sheet'!$B$1,'Project Plan'!$I12,'Project Plan'!J$3))</f>
        <v>Task 9</v>
      </c>
      <c r="K12" s="24" t="str">
        <f ca="1">OFFSET('Data Sheet'!$B$1,'Project Plan'!$I12,'Project Plan'!K$3)</f>
        <v>Person 4</v>
      </c>
      <c r="L12" s="25">
        <f ca="1">OFFSET('Data Sheet'!$B$1,'Project Plan'!$I12,'Project Plan'!L$3)</f>
        <v>42422</v>
      </c>
      <c r="M12" s="25">
        <f t="shared" ca="1" si="1"/>
        <v>42430</v>
      </c>
      <c r="N12" s="30">
        <f ca="1">OFFSET('Data Sheet'!$B$1,'Project Plan'!$I12,'Project Plan'!N$3)</f>
        <v>9</v>
      </c>
      <c r="O12" s="26">
        <f ca="1">OFFSET('Data Sheet'!$B$1,'Project Plan'!$I12,'Project Plan'!O$3)</f>
        <v>0.14000000000000001</v>
      </c>
      <c r="P12" s="27">
        <f t="shared" ca="1" si="4"/>
        <v>1.2600000000000002</v>
      </c>
      <c r="Q12" s="53" t="str">
        <f ca="1">OFFSET('Data Sheet'!$B$1,'Project Plan'!$I12,'Project Plan'!Q$3)</f>
        <v>Project 1</v>
      </c>
      <c r="R12" s="6"/>
      <c r="S12" s="6"/>
      <c r="T12" s="6"/>
      <c r="U12" s="6"/>
      <c r="V12" s="6"/>
      <c r="W12" s="6"/>
      <c r="X12" s="6"/>
      <c r="Y12" s="6"/>
      <c r="Z12" s="6"/>
      <c r="AA12" s="6"/>
      <c r="AB12" s="6"/>
      <c r="AC12" s="6"/>
      <c r="AD12" s="6"/>
      <c r="AE12" s="6"/>
      <c r="AF12" s="6"/>
      <c r="AG12" s="7"/>
      <c r="AH12" s="8"/>
    </row>
    <row r="13" spans="1:34" s="9" customFormat="1" x14ac:dyDescent="0.25">
      <c r="A13"/>
      <c r="B13"/>
      <c r="C13" s="73" t="str">
        <f>E9-E8 &amp;" days"</f>
        <v>29 days</v>
      </c>
      <c r="D13" s="41"/>
      <c r="E13" s="41"/>
      <c r="F13" s="41"/>
      <c r="G13" s="41"/>
      <c r="H13" s="41"/>
      <c r="I13" s="33">
        <f t="shared" si="3"/>
        <v>10</v>
      </c>
      <c r="J13" s="96" t="str">
        <f ca="1">IF(AND($J$1&lt;&gt;"All Projects",$J$1&lt;&gt;Q13),0,OFFSET('Data Sheet'!$B$1,'Project Plan'!$I13,'Project Plan'!J$3))</f>
        <v>Task 10</v>
      </c>
      <c r="K13" s="24" t="str">
        <f ca="1">OFFSET('Data Sheet'!$B$1,'Project Plan'!$I13,'Project Plan'!K$3)</f>
        <v>Person 5</v>
      </c>
      <c r="L13" s="25">
        <f ca="1">OFFSET('Data Sheet'!$B$1,'Project Plan'!$I13,'Project Plan'!L$3)</f>
        <v>42423</v>
      </c>
      <c r="M13" s="25">
        <f t="shared" ca="1" si="1"/>
        <v>42428</v>
      </c>
      <c r="N13" s="30">
        <f ca="1">OFFSET('Data Sheet'!$B$1,'Project Plan'!$I13,'Project Plan'!N$3)</f>
        <v>6</v>
      </c>
      <c r="O13" s="26">
        <f ca="1">OFFSET('Data Sheet'!$B$1,'Project Plan'!$I13,'Project Plan'!O$3)</f>
        <v>0.55000000000000004</v>
      </c>
      <c r="P13" s="27">
        <f t="shared" ca="1" si="4"/>
        <v>3.3000000000000003</v>
      </c>
      <c r="Q13" s="53" t="str">
        <f ca="1">OFFSET('Data Sheet'!$B$1,'Project Plan'!$I13,'Project Plan'!Q$3)</f>
        <v>Project 1</v>
      </c>
      <c r="R13" s="6"/>
      <c r="S13" s="6"/>
      <c r="T13" s="6"/>
      <c r="U13" s="6"/>
      <c r="V13" s="6"/>
      <c r="W13" s="6"/>
      <c r="X13" s="6"/>
      <c r="Y13" s="6"/>
      <c r="Z13" s="6"/>
      <c r="AA13" s="6"/>
      <c r="AB13" s="6"/>
      <c r="AC13" s="6"/>
      <c r="AD13" s="6"/>
      <c r="AE13" s="6"/>
      <c r="AF13" s="6"/>
      <c r="AG13" s="7"/>
      <c r="AH13" s="8"/>
    </row>
    <row r="14" spans="1:34" s="9" customFormat="1" x14ac:dyDescent="0.25">
      <c r="A14"/>
      <c r="B14"/>
      <c r="C14" s="73" t="str">
        <f>VLOOKUP('Project Plan'!J1,'Projects Summary'!B2:G13,5,FALSE) &amp;" ManDays"</f>
        <v>266 ManDays</v>
      </c>
      <c r="D14" s="41"/>
      <c r="E14" s="41"/>
      <c r="F14" s="41"/>
      <c r="G14" s="41"/>
      <c r="H14" s="41"/>
      <c r="I14" s="33">
        <f t="shared" si="3"/>
        <v>11</v>
      </c>
      <c r="J14" s="96" t="str">
        <f ca="1">IF(AND($J$1&lt;&gt;"All Projects",$J$1&lt;&gt;Q14),0,OFFSET('Data Sheet'!$B$1,'Project Plan'!$I14,'Project Plan'!J$3))</f>
        <v>Task 11</v>
      </c>
      <c r="K14" s="24" t="str">
        <f ca="1">OFFSET('Data Sheet'!$B$1,'Project Plan'!$I14,'Project Plan'!K$3)</f>
        <v>Person 1</v>
      </c>
      <c r="L14" s="25">
        <f ca="1">OFFSET('Data Sheet'!$B$1,'Project Plan'!$I14,'Project Plan'!L$3)</f>
        <v>42413</v>
      </c>
      <c r="M14" s="25">
        <f t="shared" ca="1" si="1"/>
        <v>42419</v>
      </c>
      <c r="N14" s="30">
        <f ca="1">OFFSET('Data Sheet'!$B$1,'Project Plan'!$I14,'Project Plan'!N$3)</f>
        <v>7</v>
      </c>
      <c r="O14" s="26">
        <f ca="1">OFFSET('Data Sheet'!$B$1,'Project Plan'!$I14,'Project Plan'!O$3)</f>
        <v>0.59</v>
      </c>
      <c r="P14" s="27">
        <f t="shared" ca="1" si="4"/>
        <v>4.13</v>
      </c>
      <c r="Q14" s="53" t="str">
        <f ca="1">OFFSET('Data Sheet'!$B$1,'Project Plan'!$I14,'Project Plan'!Q$3)</f>
        <v>Project 2</v>
      </c>
      <c r="R14" s="6"/>
      <c r="S14" s="6"/>
      <c r="T14" s="6"/>
      <c r="U14" s="6"/>
      <c r="V14" s="6"/>
      <c r="W14" s="6"/>
      <c r="X14" s="6"/>
      <c r="Y14" s="6"/>
      <c r="Z14" s="6"/>
      <c r="AA14" s="6"/>
      <c r="AB14" s="6"/>
      <c r="AC14" s="6"/>
      <c r="AD14" s="6"/>
      <c r="AE14" s="6"/>
      <c r="AF14" s="6"/>
      <c r="AG14" s="7"/>
      <c r="AH14" s="8"/>
    </row>
    <row r="15" spans="1:34" s="9" customFormat="1" x14ac:dyDescent="0.25">
      <c r="A15"/>
      <c r="B15"/>
      <c r="C15" s="72"/>
      <c r="D15" s="41"/>
      <c r="E15" s="41"/>
      <c r="F15" s="41"/>
      <c r="G15" s="41"/>
      <c r="H15" s="41"/>
      <c r="I15" s="33">
        <f t="shared" si="3"/>
        <v>12</v>
      </c>
      <c r="J15" s="96" t="str">
        <f ca="1">IF(AND($J$1&lt;&gt;"All Projects",$J$1&lt;&gt;Q15),0,OFFSET('Data Sheet'!$B$1,'Project Plan'!$I15,'Project Plan'!J$3))</f>
        <v>Task 12</v>
      </c>
      <c r="K15" s="24" t="str">
        <f ca="1">OFFSET('Data Sheet'!$B$1,'Project Plan'!$I15,'Project Plan'!K$3)</f>
        <v>Person 2</v>
      </c>
      <c r="L15" s="25">
        <f ca="1">OFFSET('Data Sheet'!$B$1,'Project Plan'!$I15,'Project Plan'!L$3)</f>
        <v>42417</v>
      </c>
      <c r="M15" s="25">
        <f t="shared" ca="1" si="1"/>
        <v>42425</v>
      </c>
      <c r="N15" s="30">
        <f ca="1">OFFSET('Data Sheet'!$B$1,'Project Plan'!$I15,'Project Plan'!N$3)</f>
        <v>9</v>
      </c>
      <c r="O15" s="26">
        <f ca="1">OFFSET('Data Sheet'!$B$1,'Project Plan'!$I15,'Project Plan'!O$3)</f>
        <v>0.41</v>
      </c>
      <c r="P15" s="27">
        <f t="shared" ca="1" si="4"/>
        <v>3.69</v>
      </c>
      <c r="Q15" s="53" t="str">
        <f ca="1">OFFSET('Data Sheet'!$B$1,'Project Plan'!$I15,'Project Plan'!Q$3)</f>
        <v>Project 2</v>
      </c>
      <c r="R15" s="6"/>
      <c r="S15" s="6"/>
      <c r="T15" s="6"/>
      <c r="U15" s="6"/>
      <c r="V15" s="6"/>
      <c r="W15" s="6"/>
      <c r="X15" s="6"/>
      <c r="Y15" s="6"/>
      <c r="Z15" s="6"/>
      <c r="AA15" s="6"/>
      <c r="AB15" s="6"/>
      <c r="AC15" s="6"/>
      <c r="AD15" s="6"/>
      <c r="AE15" s="6"/>
      <c r="AF15" s="6"/>
      <c r="AG15" s="7"/>
      <c r="AH15" s="8"/>
    </row>
    <row r="16" spans="1:34" s="9" customFormat="1" x14ac:dyDescent="0.25">
      <c r="A16"/>
      <c r="B16"/>
      <c r="C16" s="189" t="s">
        <v>74</v>
      </c>
      <c r="D16" s="190"/>
      <c r="E16" s="41"/>
      <c r="F16" s="47">
        <v>0</v>
      </c>
      <c r="G16" s="41"/>
      <c r="H16" s="41"/>
      <c r="I16" s="33">
        <f t="shared" si="3"/>
        <v>13</v>
      </c>
      <c r="J16" s="96" t="str">
        <f ca="1">IF(AND($J$1&lt;&gt;"All Projects",$J$1&lt;&gt;Q16),0,OFFSET('Data Sheet'!$B$1,'Project Plan'!$I16,'Project Plan'!J$3))</f>
        <v>Task 13</v>
      </c>
      <c r="K16" s="24" t="str">
        <f ca="1">OFFSET('Data Sheet'!$B$1,'Project Plan'!$I16,'Project Plan'!K$3)</f>
        <v>Person 3</v>
      </c>
      <c r="L16" s="25">
        <f ca="1">OFFSET('Data Sheet'!$B$1,'Project Plan'!$I16,'Project Plan'!L$3)</f>
        <v>42418</v>
      </c>
      <c r="M16" s="25">
        <f t="shared" ca="1" si="1"/>
        <v>42425</v>
      </c>
      <c r="N16" s="30">
        <f ca="1">OFFSET('Data Sheet'!$B$1,'Project Plan'!$I16,'Project Plan'!N$3)</f>
        <v>8</v>
      </c>
      <c r="O16" s="26">
        <f ca="1">OFFSET('Data Sheet'!$B$1,'Project Plan'!$I16,'Project Plan'!O$3)</f>
        <v>0</v>
      </c>
      <c r="P16" s="27">
        <f t="shared" ca="1" si="4"/>
        <v>0</v>
      </c>
      <c r="Q16" s="53" t="str">
        <f ca="1">OFFSET('Data Sheet'!$B$1,'Project Plan'!$I16,'Project Plan'!Q$3)</f>
        <v>Project 2</v>
      </c>
      <c r="R16" s="6"/>
      <c r="S16" s="6"/>
      <c r="T16" s="6"/>
      <c r="U16" s="6"/>
      <c r="V16" s="6"/>
      <c r="W16" s="6"/>
      <c r="X16" s="6"/>
      <c r="Y16" s="6"/>
      <c r="Z16" s="6"/>
      <c r="AA16" s="6"/>
      <c r="AB16" s="6"/>
      <c r="AC16" s="6"/>
      <c r="AD16" s="6"/>
      <c r="AE16" s="6"/>
      <c r="AF16" s="6"/>
      <c r="AG16" s="7"/>
      <c r="AH16" s="8"/>
    </row>
    <row r="17" spans="1:34" s="9" customFormat="1" x14ac:dyDescent="0.25">
      <c r="A17"/>
      <c r="B17"/>
      <c r="C17" s="72"/>
      <c r="D17" s="42"/>
      <c r="E17" s="42"/>
      <c r="F17" s="42"/>
      <c r="G17" s="41"/>
      <c r="H17" s="41"/>
      <c r="I17" s="33">
        <f t="shared" si="3"/>
        <v>14</v>
      </c>
      <c r="J17" s="96" t="str">
        <f ca="1">IF(AND($J$1&lt;&gt;"All Projects",$J$1&lt;&gt;Q17),0,OFFSET('Data Sheet'!$B$1,'Project Plan'!$I17,'Project Plan'!J$3))</f>
        <v>Task 14</v>
      </c>
      <c r="K17" s="24" t="str">
        <f ca="1">OFFSET('Data Sheet'!$B$1,'Project Plan'!$I17,'Project Plan'!K$3)</f>
        <v>Person 4</v>
      </c>
      <c r="L17" s="25">
        <f ca="1">OFFSET('Data Sheet'!$B$1,'Project Plan'!$I17,'Project Plan'!L$3)</f>
        <v>42420</v>
      </c>
      <c r="M17" s="25">
        <f t="shared" ca="1" si="1"/>
        <v>42426</v>
      </c>
      <c r="N17" s="30">
        <f ca="1">OFFSET('Data Sheet'!$B$1,'Project Plan'!$I17,'Project Plan'!N$3)</f>
        <v>7</v>
      </c>
      <c r="O17" s="26">
        <f ca="1">OFFSET('Data Sheet'!$B$1,'Project Plan'!$I17,'Project Plan'!O$3)</f>
        <v>0.49</v>
      </c>
      <c r="P17" s="27">
        <f t="shared" ca="1" si="4"/>
        <v>3.4299999999999997</v>
      </c>
      <c r="Q17" s="53" t="str">
        <f ca="1">OFFSET('Data Sheet'!$B$1,'Project Plan'!$I17,'Project Plan'!Q$3)</f>
        <v>Project 2</v>
      </c>
      <c r="R17" s="6"/>
      <c r="S17" s="6"/>
      <c r="T17" s="6"/>
      <c r="U17" s="6"/>
      <c r="V17" s="6"/>
      <c r="W17" s="6"/>
      <c r="X17" s="6"/>
      <c r="Y17" s="6"/>
      <c r="Z17" s="6"/>
      <c r="AA17" s="6"/>
      <c r="AB17" s="6"/>
      <c r="AC17" s="6"/>
      <c r="AD17" s="6"/>
      <c r="AE17" s="6"/>
      <c r="AF17" s="6"/>
      <c r="AG17" s="7"/>
      <c r="AH17" s="8"/>
    </row>
    <row r="18" spans="1:34" s="9" customFormat="1" ht="15.75" x14ac:dyDescent="0.25">
      <c r="A18"/>
      <c r="B18"/>
      <c r="C18" s="74" t="s">
        <v>77</v>
      </c>
      <c r="D18" s="48">
        <f>COUNTA(Table1[Task])</f>
        <v>40</v>
      </c>
      <c r="E18" s="51" t="s">
        <v>11</v>
      </c>
      <c r="F18" s="51"/>
      <c r="G18" s="41"/>
      <c r="H18" s="41"/>
      <c r="I18" s="33">
        <f t="shared" si="3"/>
        <v>15</v>
      </c>
      <c r="J18" s="96" t="str">
        <f ca="1">IF(AND($J$1&lt;&gt;"All Projects",$J$1&lt;&gt;Q18),0,OFFSET('Data Sheet'!$B$1,'Project Plan'!$I18,'Project Plan'!J$3))</f>
        <v>Task 15</v>
      </c>
      <c r="K18" s="24" t="str">
        <f ca="1">OFFSET('Data Sheet'!$B$1,'Project Plan'!$I18,'Project Plan'!K$3)</f>
        <v>Person 5</v>
      </c>
      <c r="L18" s="25">
        <f ca="1">OFFSET('Data Sheet'!$B$1,'Project Plan'!$I18,'Project Plan'!L$3)</f>
        <v>42421</v>
      </c>
      <c r="M18" s="25">
        <f t="shared" ca="1" si="1"/>
        <v>42424</v>
      </c>
      <c r="N18" s="30">
        <f ca="1">OFFSET('Data Sheet'!$B$1,'Project Plan'!$I18,'Project Plan'!N$3)</f>
        <v>4</v>
      </c>
      <c r="O18" s="26">
        <f ca="1">OFFSET('Data Sheet'!$B$1,'Project Plan'!$I18,'Project Plan'!O$3)</f>
        <v>0.36</v>
      </c>
      <c r="P18" s="27">
        <f t="shared" ca="1" si="4"/>
        <v>1.44</v>
      </c>
      <c r="Q18" s="53" t="str">
        <f ca="1">OFFSET('Data Sheet'!$B$1,'Project Plan'!$I18,'Project Plan'!Q$3)</f>
        <v>Project 2</v>
      </c>
      <c r="R18" s="6"/>
      <c r="S18" s="6"/>
      <c r="T18" s="6"/>
      <c r="U18" s="6"/>
      <c r="V18" s="6"/>
      <c r="W18" s="6"/>
      <c r="X18" s="6"/>
      <c r="Y18" s="6"/>
      <c r="Z18" s="6"/>
      <c r="AA18" s="6"/>
      <c r="AB18" s="6"/>
      <c r="AC18" s="6"/>
      <c r="AD18" s="6"/>
      <c r="AE18" s="6"/>
      <c r="AF18" s="6"/>
      <c r="AG18" s="7"/>
      <c r="AH18" s="8"/>
    </row>
    <row r="19" spans="1:34" s="9" customFormat="1" x14ac:dyDescent="0.25">
      <c r="A19"/>
      <c r="B19"/>
      <c r="C19" s="75" t="s">
        <v>84</v>
      </c>
      <c r="D19" s="49">
        <f>COUNTIF(Table1[Progress],"=0")</f>
        <v>1</v>
      </c>
      <c r="E19" s="184"/>
      <c r="F19" s="185"/>
      <c r="G19" s="41"/>
      <c r="H19" s="41"/>
      <c r="I19" s="33">
        <f t="shared" si="3"/>
        <v>16</v>
      </c>
      <c r="J19" s="96" t="str">
        <f ca="1">IF(AND($J$1&lt;&gt;"All Projects",$J$1&lt;&gt;Q19),0,OFFSET('Data Sheet'!$B$1,'Project Plan'!$I19,'Project Plan'!J$3))</f>
        <v>Task 16</v>
      </c>
      <c r="K19" s="24" t="str">
        <f ca="1">OFFSET('Data Sheet'!$B$1,'Project Plan'!$I19,'Project Plan'!K$3)</f>
        <v>Person 1</v>
      </c>
      <c r="L19" s="25">
        <f ca="1">OFFSET('Data Sheet'!$B$1,'Project Plan'!$I19,'Project Plan'!L$3)</f>
        <v>42421</v>
      </c>
      <c r="M19" s="25">
        <f t="shared" ca="1" si="1"/>
        <v>42426</v>
      </c>
      <c r="N19" s="30">
        <f ca="1">OFFSET('Data Sheet'!$B$1,'Project Plan'!$I19,'Project Plan'!N$3)</f>
        <v>6</v>
      </c>
      <c r="O19" s="26">
        <f ca="1">OFFSET('Data Sheet'!$B$1,'Project Plan'!$I19,'Project Plan'!O$3)</f>
        <v>0.54</v>
      </c>
      <c r="P19" s="27">
        <f t="shared" ca="1" si="4"/>
        <v>3.24</v>
      </c>
      <c r="Q19" s="53" t="str">
        <f ca="1">OFFSET('Data Sheet'!$B$1,'Project Plan'!$I19,'Project Plan'!Q$3)</f>
        <v>Project 2</v>
      </c>
      <c r="R19" s="6"/>
      <c r="S19" s="6"/>
      <c r="T19" s="6"/>
      <c r="U19" s="6"/>
      <c r="V19" s="6"/>
      <c r="W19" s="6"/>
      <c r="X19" s="6"/>
      <c r="Y19" s="6"/>
      <c r="Z19" s="6"/>
      <c r="AA19" s="6"/>
      <c r="AB19" s="6"/>
      <c r="AC19" s="6"/>
      <c r="AD19" s="6"/>
      <c r="AE19" s="6"/>
      <c r="AF19" s="6"/>
      <c r="AG19" s="7"/>
      <c r="AH19" s="8"/>
    </row>
    <row r="20" spans="1:34" s="9" customFormat="1" x14ac:dyDescent="0.25">
      <c r="A20"/>
      <c r="B20"/>
      <c r="C20" s="75" t="s">
        <v>83</v>
      </c>
      <c r="D20" s="49">
        <f>COUNTIFS(Table1[Progress],"&gt;0",Table1[Progress],"&lt;1")</f>
        <v>38</v>
      </c>
      <c r="E20" s="184"/>
      <c r="F20" s="185"/>
      <c r="G20" s="41"/>
      <c r="H20" s="41"/>
      <c r="I20" s="33">
        <f t="shared" si="3"/>
        <v>17</v>
      </c>
      <c r="J20" s="96" t="str">
        <f ca="1">IF(AND($J$1&lt;&gt;"All Projects",$J$1&lt;&gt;Q20),0,OFFSET('Data Sheet'!$B$1,'Project Plan'!$I20,'Project Plan'!J$3))</f>
        <v>Task 17</v>
      </c>
      <c r="K20" s="24" t="str">
        <f ca="1">OFFSET('Data Sheet'!$B$1,'Project Plan'!$I20,'Project Plan'!K$3)</f>
        <v>Person 2</v>
      </c>
      <c r="L20" s="25">
        <f ca="1">OFFSET('Data Sheet'!$B$1,'Project Plan'!$I20,'Project Plan'!L$3)</f>
        <v>42424</v>
      </c>
      <c r="M20" s="25">
        <f t="shared" ca="1" si="1"/>
        <v>42429</v>
      </c>
      <c r="N20" s="30">
        <f ca="1">OFFSET('Data Sheet'!$B$1,'Project Plan'!$I20,'Project Plan'!N$3)</f>
        <v>6</v>
      </c>
      <c r="O20" s="26">
        <f ca="1">OFFSET('Data Sheet'!$B$1,'Project Plan'!$I20,'Project Plan'!O$3)</f>
        <v>0.85</v>
      </c>
      <c r="P20" s="27">
        <f t="shared" ca="1" si="4"/>
        <v>5.0999999999999996</v>
      </c>
      <c r="Q20" s="53" t="str">
        <f ca="1">OFFSET('Data Sheet'!$B$1,'Project Plan'!$I20,'Project Plan'!Q$3)</f>
        <v>Project 2</v>
      </c>
      <c r="R20" s="6"/>
      <c r="S20" s="6"/>
      <c r="T20" s="6"/>
      <c r="U20" s="6"/>
      <c r="V20" s="6"/>
      <c r="W20" s="6"/>
      <c r="X20" s="6"/>
      <c r="Y20" s="6"/>
      <c r="Z20" s="6"/>
      <c r="AA20" s="6"/>
      <c r="AB20" s="6"/>
      <c r="AC20" s="6"/>
      <c r="AD20" s="6"/>
      <c r="AE20" s="6"/>
      <c r="AF20" s="6"/>
      <c r="AG20" s="7"/>
      <c r="AH20" s="8"/>
    </row>
    <row r="21" spans="1:34" s="9" customFormat="1" x14ac:dyDescent="0.25">
      <c r="A21"/>
      <c r="B21"/>
      <c r="C21" s="76" t="s">
        <v>78</v>
      </c>
      <c r="D21" s="50">
        <f>COUNTIFS(Table1[Progress],"&gt;0",Table1[Progress],"&lt;=.25")</f>
        <v>8</v>
      </c>
      <c r="E21" s="184"/>
      <c r="F21" s="185"/>
      <c r="G21" s="41"/>
      <c r="H21" s="41"/>
      <c r="I21" s="33">
        <f t="shared" si="3"/>
        <v>18</v>
      </c>
      <c r="J21" s="96" t="str">
        <f ca="1">IF(AND($J$1&lt;&gt;"All Projects",$J$1&lt;&gt;Q21),0,OFFSET('Data Sheet'!$B$1,'Project Plan'!$I21,'Project Plan'!J$3))</f>
        <v>Task 18</v>
      </c>
      <c r="K21" s="24" t="str">
        <f ca="1">OFFSET('Data Sheet'!$B$1,'Project Plan'!$I21,'Project Plan'!K$3)</f>
        <v>Person 3</v>
      </c>
      <c r="L21" s="25">
        <f ca="1">OFFSET('Data Sheet'!$B$1,'Project Plan'!$I21,'Project Plan'!L$3)</f>
        <v>42425</v>
      </c>
      <c r="M21" s="25">
        <f t="shared" ca="1" si="1"/>
        <v>42428</v>
      </c>
      <c r="N21" s="30">
        <f ca="1">OFFSET('Data Sheet'!$B$1,'Project Plan'!$I21,'Project Plan'!N$3)</f>
        <v>4</v>
      </c>
      <c r="O21" s="26">
        <f ca="1">OFFSET('Data Sheet'!$B$1,'Project Plan'!$I21,'Project Plan'!O$3)</f>
        <v>0.22</v>
      </c>
      <c r="P21" s="27">
        <f t="shared" ca="1" si="4"/>
        <v>0.88</v>
      </c>
      <c r="Q21" s="53" t="str">
        <f ca="1">OFFSET('Data Sheet'!$B$1,'Project Plan'!$I21,'Project Plan'!Q$3)</f>
        <v>Project 2</v>
      </c>
      <c r="R21" s="6"/>
      <c r="S21" s="6"/>
      <c r="T21" s="6"/>
      <c r="U21" s="6"/>
      <c r="V21" s="6"/>
      <c r="W21" s="6"/>
      <c r="X21" s="6"/>
      <c r="Y21" s="6"/>
      <c r="Z21" s="6"/>
      <c r="AA21" s="6"/>
      <c r="AB21" s="6"/>
      <c r="AC21" s="6"/>
      <c r="AD21" s="6"/>
      <c r="AE21" s="6"/>
      <c r="AF21" s="6"/>
      <c r="AG21" s="7"/>
      <c r="AH21" s="8"/>
    </row>
    <row r="22" spans="1:34" s="9" customFormat="1" x14ac:dyDescent="0.25">
      <c r="A22"/>
      <c r="B22"/>
      <c r="C22" s="76" t="s">
        <v>79</v>
      </c>
      <c r="D22" s="50">
        <f>COUNTIFS(Table1[Progress],"&gt;.25",Table1[Progress],"&lt;=.5")</f>
        <v>20</v>
      </c>
      <c r="E22" s="184"/>
      <c r="F22" s="185"/>
      <c r="G22" s="41"/>
      <c r="H22" s="41"/>
      <c r="I22" s="33">
        <f t="shared" si="3"/>
        <v>19</v>
      </c>
      <c r="J22" s="96" t="str">
        <f ca="1">IF(AND($J$1&lt;&gt;"All Projects",$J$1&lt;&gt;Q22),0,OFFSET('Data Sheet'!$B$1,'Project Plan'!$I22,'Project Plan'!J$3))</f>
        <v>Task 19</v>
      </c>
      <c r="K22" s="24" t="str">
        <f ca="1">OFFSET('Data Sheet'!$B$1,'Project Plan'!$I22,'Project Plan'!K$3)</f>
        <v>Person 4</v>
      </c>
      <c r="L22" s="25">
        <f ca="1">OFFSET('Data Sheet'!$B$1,'Project Plan'!$I22,'Project Plan'!L$3)</f>
        <v>42427</v>
      </c>
      <c r="M22" s="25">
        <f t="shared" ca="1" si="1"/>
        <v>42433</v>
      </c>
      <c r="N22" s="30">
        <f ca="1">OFFSET('Data Sheet'!$B$1,'Project Plan'!$I22,'Project Plan'!N$3)</f>
        <v>7</v>
      </c>
      <c r="O22" s="26">
        <f ca="1">OFFSET('Data Sheet'!$B$1,'Project Plan'!$I22,'Project Plan'!O$3)</f>
        <v>0.46</v>
      </c>
      <c r="P22" s="27">
        <f t="shared" ca="1" si="4"/>
        <v>3.22</v>
      </c>
      <c r="Q22" s="53" t="str">
        <f ca="1">OFFSET('Data Sheet'!$B$1,'Project Plan'!$I22,'Project Plan'!Q$3)</f>
        <v>Project 2</v>
      </c>
      <c r="R22" s="6"/>
      <c r="S22" s="6"/>
      <c r="T22" s="6"/>
      <c r="U22" s="6"/>
      <c r="V22" s="6"/>
      <c r="W22" s="6"/>
      <c r="X22" s="6"/>
      <c r="Y22" s="6"/>
      <c r="Z22" s="6"/>
      <c r="AA22" s="6"/>
      <c r="AB22" s="6"/>
      <c r="AC22" s="6"/>
      <c r="AD22" s="6"/>
      <c r="AE22" s="6"/>
      <c r="AF22" s="6"/>
      <c r="AG22" s="7"/>
      <c r="AH22" s="8"/>
    </row>
    <row r="23" spans="1:34" s="9" customFormat="1" x14ac:dyDescent="0.25">
      <c r="A23"/>
      <c r="B23"/>
      <c r="C23" s="76" t="s">
        <v>80</v>
      </c>
      <c r="D23" s="50">
        <f>COUNTIFS(Table1[Progress],"&gt;.5",Table1[Progress],"&lt;=.75")</f>
        <v>7</v>
      </c>
      <c r="E23" s="184"/>
      <c r="F23" s="185"/>
      <c r="G23" s="41"/>
      <c r="H23" s="41"/>
      <c r="I23" s="33">
        <f t="shared" si="3"/>
        <v>20</v>
      </c>
      <c r="J23" s="96" t="str">
        <f ca="1">IF(AND($J$1&lt;&gt;"All Projects",$J$1&lt;&gt;Q23),0,OFFSET('Data Sheet'!$B$1,'Project Plan'!$I23,'Project Plan'!J$3))</f>
        <v>Task 20</v>
      </c>
      <c r="K23" s="24" t="str">
        <f ca="1">OFFSET('Data Sheet'!$B$1,'Project Plan'!$I23,'Project Plan'!K$3)</f>
        <v>Person 5</v>
      </c>
      <c r="L23" s="25">
        <f ca="1">OFFSET('Data Sheet'!$B$1,'Project Plan'!$I23,'Project Plan'!L$3)</f>
        <v>42416</v>
      </c>
      <c r="M23" s="25">
        <f t="shared" ca="1" si="1"/>
        <v>42418</v>
      </c>
      <c r="N23" s="30">
        <f ca="1">OFFSET('Data Sheet'!$B$1,'Project Plan'!$I23,'Project Plan'!N$3)</f>
        <v>3</v>
      </c>
      <c r="O23" s="26">
        <f ca="1">OFFSET('Data Sheet'!$B$1,'Project Plan'!$I23,'Project Plan'!O$3)</f>
        <v>1</v>
      </c>
      <c r="P23" s="27">
        <f t="shared" ca="1" si="4"/>
        <v>3</v>
      </c>
      <c r="Q23" s="53" t="str">
        <f ca="1">OFFSET('Data Sheet'!$B$1,'Project Plan'!$I23,'Project Plan'!Q$3)</f>
        <v>Project 2</v>
      </c>
      <c r="R23" s="6"/>
      <c r="S23" s="6"/>
      <c r="T23" s="6"/>
      <c r="U23" s="6"/>
      <c r="V23" s="6"/>
      <c r="W23" s="6"/>
      <c r="X23" s="6"/>
      <c r="Y23" s="6"/>
      <c r="Z23" s="6"/>
      <c r="AA23" s="6"/>
      <c r="AB23" s="6"/>
      <c r="AC23" s="6"/>
      <c r="AD23" s="6"/>
      <c r="AE23" s="6"/>
      <c r="AF23" s="6"/>
      <c r="AG23" s="7"/>
      <c r="AH23" s="8"/>
    </row>
    <row r="24" spans="1:34" s="9" customFormat="1" x14ac:dyDescent="0.25">
      <c r="A24"/>
      <c r="B24"/>
      <c r="C24" s="76" t="s">
        <v>81</v>
      </c>
      <c r="D24" s="50">
        <f>COUNTIFS(Table1[Progress],"&gt;.75",Table1[Progress],"&lt;1")</f>
        <v>3</v>
      </c>
      <c r="E24" s="184"/>
      <c r="F24" s="185"/>
      <c r="G24" s="41"/>
      <c r="H24" s="41"/>
      <c r="I24" s="33">
        <f t="shared" si="3"/>
        <v>21</v>
      </c>
      <c r="J24" s="96" t="str">
        <f ca="1">IF(AND($J$1&lt;&gt;"All Projects",$J$1&lt;&gt;Q24),0,OFFSET('Data Sheet'!$B$1,'Project Plan'!$I24,'Project Plan'!J$3))</f>
        <v>Task 21</v>
      </c>
      <c r="K24" s="24" t="str">
        <f ca="1">OFFSET('Data Sheet'!$B$1,'Project Plan'!$I24,'Project Plan'!K$3)</f>
        <v>Person 1</v>
      </c>
      <c r="L24" s="25">
        <f ca="1">OFFSET('Data Sheet'!$B$1,'Project Plan'!$I24,'Project Plan'!L$3)</f>
        <v>42412</v>
      </c>
      <c r="M24" s="25">
        <f t="shared" ca="1" si="1"/>
        <v>42421</v>
      </c>
      <c r="N24" s="30">
        <f ca="1">OFFSET('Data Sheet'!$B$1,'Project Plan'!$I24,'Project Plan'!N$3)</f>
        <v>10</v>
      </c>
      <c r="O24" s="26">
        <f ca="1">OFFSET('Data Sheet'!$B$1,'Project Plan'!$I24,'Project Plan'!O$3)</f>
        <v>0.47</v>
      </c>
      <c r="P24" s="27">
        <f t="shared" ca="1" si="4"/>
        <v>4.6999999999999993</v>
      </c>
      <c r="Q24" s="53" t="str">
        <f ca="1">OFFSET('Data Sheet'!$B$1,'Project Plan'!$I24,'Project Plan'!Q$3)</f>
        <v>Project 3</v>
      </c>
      <c r="R24" s="6"/>
      <c r="S24" s="6"/>
      <c r="T24" s="6"/>
      <c r="U24" s="6"/>
      <c r="V24" s="6"/>
      <c r="W24" s="6"/>
      <c r="X24" s="6"/>
      <c r="Y24" s="6"/>
      <c r="Z24" s="6"/>
      <c r="AA24" s="6"/>
      <c r="AB24" s="6"/>
      <c r="AC24" s="6"/>
      <c r="AD24" s="6"/>
      <c r="AE24" s="6"/>
      <c r="AF24" s="6"/>
      <c r="AG24" s="7"/>
      <c r="AH24" s="8"/>
    </row>
    <row r="25" spans="1:34" s="9" customFormat="1" x14ac:dyDescent="0.25">
      <c r="A25"/>
      <c r="B25"/>
      <c r="C25" s="75" t="s">
        <v>82</v>
      </c>
      <c r="D25" s="49">
        <f>COUNTIF(Table1[Progress],"=1")</f>
        <v>1</v>
      </c>
      <c r="E25" s="184"/>
      <c r="F25" s="185"/>
      <c r="G25" s="41"/>
      <c r="H25" s="41"/>
      <c r="I25" s="33">
        <f t="shared" si="3"/>
        <v>22</v>
      </c>
      <c r="J25" s="96" t="str">
        <f ca="1">IF(AND($J$1&lt;&gt;"All Projects",$J$1&lt;&gt;Q25),0,OFFSET('Data Sheet'!$B$1,'Project Plan'!$I25,'Project Plan'!J$3))</f>
        <v>Task 22</v>
      </c>
      <c r="K25" s="24" t="str">
        <f ca="1">OFFSET('Data Sheet'!$B$1,'Project Plan'!$I25,'Project Plan'!K$3)</f>
        <v>Person 2</v>
      </c>
      <c r="L25" s="25">
        <f ca="1">OFFSET('Data Sheet'!$B$1,'Project Plan'!$I25,'Project Plan'!L$3)</f>
        <v>42421</v>
      </c>
      <c r="M25" s="25">
        <f t="shared" ca="1" si="1"/>
        <v>42425</v>
      </c>
      <c r="N25" s="30">
        <f ca="1">OFFSET('Data Sheet'!$B$1,'Project Plan'!$I25,'Project Plan'!N$3)</f>
        <v>5</v>
      </c>
      <c r="O25" s="26">
        <f ca="1">OFFSET('Data Sheet'!$B$1,'Project Plan'!$I25,'Project Plan'!O$3)</f>
        <v>0.79</v>
      </c>
      <c r="P25" s="27">
        <f t="shared" ca="1" si="4"/>
        <v>3.95</v>
      </c>
      <c r="Q25" s="53" t="str">
        <f ca="1">OFFSET('Data Sheet'!$B$1,'Project Plan'!$I25,'Project Plan'!Q$3)</f>
        <v>Project 3</v>
      </c>
      <c r="R25" s="6"/>
      <c r="S25" s="6"/>
      <c r="T25" s="6"/>
      <c r="U25" s="6"/>
      <c r="V25" s="6"/>
      <c r="W25" s="6"/>
      <c r="X25" s="6"/>
      <c r="Y25" s="6"/>
      <c r="Z25" s="6"/>
      <c r="AA25" s="6"/>
      <c r="AB25" s="6"/>
      <c r="AC25" s="6"/>
      <c r="AD25" s="6"/>
      <c r="AE25" s="6"/>
      <c r="AF25" s="6"/>
      <c r="AG25" s="7"/>
      <c r="AH25" s="8"/>
    </row>
    <row r="26" spans="1:34" s="9" customFormat="1" x14ac:dyDescent="0.25">
      <c r="A26" s="2"/>
      <c r="B26" s="2"/>
      <c r="C26" s="72"/>
      <c r="D26" s="41"/>
      <c r="E26" s="41"/>
      <c r="F26" s="41"/>
      <c r="G26" s="41"/>
      <c r="H26" s="41"/>
      <c r="I26" s="33">
        <f t="shared" si="3"/>
        <v>23</v>
      </c>
      <c r="J26" s="96" t="str">
        <f ca="1">IF(AND($J$1&lt;&gt;"All Projects",$J$1&lt;&gt;Q26),0,OFFSET('Data Sheet'!$B$1,'Project Plan'!$I26,'Project Plan'!J$3))</f>
        <v>Task 23</v>
      </c>
      <c r="K26" s="24" t="str">
        <f ca="1">OFFSET('Data Sheet'!$B$1,'Project Plan'!$I26,'Project Plan'!K$3)</f>
        <v>Person 3</v>
      </c>
      <c r="L26" s="25">
        <f ca="1">OFFSET('Data Sheet'!$B$1,'Project Plan'!$I26,'Project Plan'!L$3)</f>
        <v>42423</v>
      </c>
      <c r="M26" s="25">
        <f t="shared" ref="M26:M27" ca="1" si="5">L26+N26-1</f>
        <v>42429</v>
      </c>
      <c r="N26" s="30">
        <f ca="1">OFFSET('Data Sheet'!$B$1,'Project Plan'!$I26,'Project Plan'!N$3)</f>
        <v>7</v>
      </c>
      <c r="O26" s="26">
        <f ca="1">OFFSET('Data Sheet'!$B$1,'Project Plan'!$I26,'Project Plan'!O$3)</f>
        <v>0.38</v>
      </c>
      <c r="P26" s="27">
        <f t="shared" ref="P26:P27" ca="1" si="6">N26*O26</f>
        <v>2.66</v>
      </c>
      <c r="Q26" s="53" t="str">
        <f ca="1">OFFSET('Data Sheet'!$B$1,'Project Plan'!$I26,'Project Plan'!Q$3)</f>
        <v>Project 3</v>
      </c>
      <c r="R26" s="6"/>
      <c r="S26" s="6"/>
      <c r="T26" s="6"/>
      <c r="U26" s="6"/>
      <c r="V26" s="6"/>
      <c r="W26" s="6"/>
      <c r="X26" s="6"/>
      <c r="Y26" s="6"/>
      <c r="Z26" s="6"/>
      <c r="AA26" s="6"/>
      <c r="AB26" s="6"/>
      <c r="AC26" s="6"/>
      <c r="AD26" s="6"/>
      <c r="AE26" s="6"/>
      <c r="AF26" s="6"/>
      <c r="AG26" s="7"/>
      <c r="AH26" s="8"/>
    </row>
    <row r="27" spans="1:34" s="9" customFormat="1" x14ac:dyDescent="0.25">
      <c r="A27"/>
      <c r="B27"/>
      <c r="C27" s="72"/>
      <c r="D27" s="41"/>
      <c r="E27" s="41"/>
      <c r="F27" s="41"/>
      <c r="G27" s="41"/>
      <c r="H27" s="41"/>
      <c r="I27" s="33">
        <f t="shared" si="3"/>
        <v>24</v>
      </c>
      <c r="J27" s="96" t="str">
        <f ca="1">IF(AND($J$1&lt;&gt;"All Projects",$J$1&lt;&gt;Q27),0,OFFSET('Data Sheet'!$B$1,'Project Plan'!$I27,'Project Plan'!J$3))</f>
        <v>Task 24</v>
      </c>
      <c r="K27" s="24" t="str">
        <f ca="1">OFFSET('Data Sheet'!$B$1,'Project Plan'!$I27,'Project Plan'!K$3)</f>
        <v>Person 4</v>
      </c>
      <c r="L27" s="25">
        <f ca="1">OFFSET('Data Sheet'!$B$1,'Project Plan'!$I27,'Project Plan'!L$3)</f>
        <v>42426</v>
      </c>
      <c r="M27" s="25">
        <f t="shared" ca="1" si="5"/>
        <v>42432</v>
      </c>
      <c r="N27" s="30">
        <f ca="1">OFFSET('Data Sheet'!$B$1,'Project Plan'!$I27,'Project Plan'!N$3)</f>
        <v>7</v>
      </c>
      <c r="O27" s="26">
        <f ca="1">OFFSET('Data Sheet'!$B$1,'Project Plan'!$I27,'Project Plan'!O$3)</f>
        <v>0.33</v>
      </c>
      <c r="P27" s="27">
        <f t="shared" ca="1" si="6"/>
        <v>2.31</v>
      </c>
      <c r="Q27" s="53" t="str">
        <f ca="1">OFFSET('Data Sheet'!$B$1,'Project Plan'!$I27,'Project Plan'!Q$3)</f>
        <v>Project 3</v>
      </c>
      <c r="R27" s="6"/>
      <c r="S27" s="6"/>
      <c r="T27" s="6"/>
      <c r="U27" s="6"/>
      <c r="V27" s="6"/>
      <c r="W27" s="6"/>
      <c r="X27" s="6"/>
      <c r="Y27" s="6"/>
      <c r="Z27" s="6"/>
      <c r="AA27" s="6"/>
      <c r="AB27" s="6"/>
      <c r="AC27" s="6"/>
      <c r="AD27" s="6"/>
      <c r="AE27" s="6"/>
      <c r="AF27" s="6"/>
      <c r="AG27" s="7"/>
      <c r="AH27" s="8"/>
    </row>
    <row r="28" spans="1:34" s="9" customFormat="1" x14ac:dyDescent="0.25">
      <c r="A28"/>
      <c r="B28"/>
      <c r="C28" s="186" t="s">
        <v>21</v>
      </c>
      <c r="D28" s="187"/>
      <c r="E28" s="77" t="s">
        <v>22</v>
      </c>
      <c r="F28" s="188" t="s">
        <v>75</v>
      </c>
      <c r="G28" s="187"/>
      <c r="H28" s="78"/>
      <c r="I28" s="79">
        <f t="shared" si="3"/>
        <v>25</v>
      </c>
      <c r="J28" s="97" t="str">
        <f ca="1">IF(AND($J$1&lt;&gt;"All Projects",$J$1&lt;&gt;Q28),0,OFFSET('Data Sheet'!$B$1,'Project Plan'!$I28,'Project Plan'!J$3))</f>
        <v>Task 25</v>
      </c>
      <c r="K28" s="80" t="str">
        <f ca="1">OFFSET('Data Sheet'!$B$1,'Project Plan'!$I28,'Project Plan'!K$3)</f>
        <v>Person 5</v>
      </c>
      <c r="L28" s="81">
        <f ca="1">OFFSET('Data Sheet'!$B$1,'Project Plan'!$I28,'Project Plan'!L$3)</f>
        <v>42428</v>
      </c>
      <c r="M28" s="81">
        <f t="shared" ca="1" si="1"/>
        <v>42430</v>
      </c>
      <c r="N28" s="82">
        <f ca="1">OFFSET('Data Sheet'!$B$1,'Project Plan'!$I28,'Project Plan'!N$3)</f>
        <v>3</v>
      </c>
      <c r="O28" s="83">
        <f ca="1">OFFSET('Data Sheet'!$B$1,'Project Plan'!$I28,'Project Plan'!O$3)</f>
        <v>0.68</v>
      </c>
      <c r="P28" s="84">
        <f t="shared" ca="1" si="4"/>
        <v>2.04</v>
      </c>
      <c r="Q28" s="85" t="str">
        <f ca="1">OFFSET('Data Sheet'!$B$1,'Project Plan'!$I28,'Project Plan'!Q$3)</f>
        <v>Project 3</v>
      </c>
      <c r="R28" s="86"/>
      <c r="S28" s="86"/>
      <c r="T28" s="86"/>
      <c r="U28" s="86"/>
      <c r="V28" s="86"/>
      <c r="W28" s="86"/>
      <c r="X28" s="86"/>
      <c r="Y28" s="86"/>
      <c r="Z28" s="86"/>
      <c r="AA28" s="10"/>
      <c r="AB28" s="10"/>
      <c r="AC28" s="10"/>
      <c r="AD28" s="10"/>
      <c r="AE28" s="10"/>
      <c r="AF28" s="10"/>
      <c r="AG28" s="11"/>
      <c r="AH28" s="8"/>
    </row>
    <row r="29" spans="1:34" x14ac:dyDescent="0.25">
      <c r="C29" s="183" t="s">
        <v>76</v>
      </c>
      <c r="D29" s="183"/>
      <c r="E29" s="183"/>
      <c r="F29" s="183"/>
      <c r="G29" s="183"/>
      <c r="H29" s="183"/>
      <c r="I29" s="28"/>
    </row>
    <row r="30" spans="1:34" ht="7.5" customHeight="1" x14ac:dyDescent="0.25">
      <c r="C30" s="183"/>
      <c r="D30" s="183"/>
      <c r="E30" s="183"/>
      <c r="F30" s="183"/>
      <c r="G30" s="183"/>
      <c r="H30" s="183"/>
    </row>
    <row r="31" spans="1:34" ht="7.5" customHeight="1" x14ac:dyDescent="0.25">
      <c r="C31" s="183"/>
      <c r="D31" s="183"/>
      <c r="E31" s="183"/>
      <c r="F31" s="183"/>
      <c r="G31" s="183"/>
      <c r="H31" s="183"/>
    </row>
    <row r="32" spans="1:34" ht="7.5" customHeight="1" x14ac:dyDescent="0.25"/>
    <row r="33" hidden="1" x14ac:dyDescent="0.25"/>
  </sheetData>
  <sheetProtection password="C6B6" sheet="1" objects="1" scenarios="1"/>
  <mergeCells count="22">
    <mergeCell ref="C10:D10"/>
    <mergeCell ref="C4:D4"/>
    <mergeCell ref="C5:D5"/>
    <mergeCell ref="C6:D6"/>
    <mergeCell ref="C8:D8"/>
    <mergeCell ref="C9:D9"/>
    <mergeCell ref="C1:G1"/>
    <mergeCell ref="K1:Z1"/>
    <mergeCell ref="C29:H31"/>
    <mergeCell ref="E19:F19"/>
    <mergeCell ref="E20:F20"/>
    <mergeCell ref="E21:F21"/>
    <mergeCell ref="E22:F22"/>
    <mergeCell ref="E23:F23"/>
    <mergeCell ref="E24:F24"/>
    <mergeCell ref="E25:F25"/>
    <mergeCell ref="C28:D28"/>
    <mergeCell ref="F28:G28"/>
    <mergeCell ref="C12:D12"/>
    <mergeCell ref="C11:D11"/>
    <mergeCell ref="C16:D16"/>
    <mergeCell ref="D2:F2"/>
  </mergeCells>
  <conditionalFormatting sqref="R4:AG28">
    <cfRule type="expression" dxfId="8" priority="5" stopIfTrue="1">
      <formula>IF(AND(R$2&gt;=$L4,R$2&lt;$L4+$P4),TRUE,FALSE)</formula>
    </cfRule>
    <cfRule type="expression" dxfId="7" priority="6" stopIfTrue="1">
      <formula>IF(AND(R$2&gt;=$L4,R$2&lt;=$M4),TRUE,FALSE)</formula>
    </cfRule>
  </conditionalFormatting>
  <conditionalFormatting sqref="J4:AG28">
    <cfRule type="expression" dxfId="6" priority="2" stopIfTrue="1">
      <formula>IF($J4=0,TRUE,FALSE)</formula>
    </cfRule>
  </conditionalFormatting>
  <conditionalFormatting sqref="Q4:Q28">
    <cfRule type="expression" dxfId="5" priority="1">
      <formula>IF($J4=0,TRUE,FALSE)</formula>
    </cfRule>
  </conditionalFormatting>
  <dataValidations count="1">
    <dataValidation type="list" allowBlank="1" showInputMessage="1" showErrorMessage="1" sqref="J1">
      <formula1>rng_All_Projects</formula1>
    </dataValidation>
  </dataValidations>
  <hyperlinks>
    <hyperlink ref="E28" r:id="rId1"/>
  </hyperlinks>
  <pageMargins left="0.7" right="0.7" top="0.75" bottom="0.75" header="0.3" footer="0.3"/>
  <pageSetup paperSize="9" orientation="portrait" verticalDpi="0" r:id="rId2"/>
  <ignoredErrors>
    <ignoredError sqref="I28 I4:I25 I26:I27 D18:D25 K4:P4 Q4:Q28 K28:P28 K5:P25 K26:P27 J4:J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56" r:id="rId5" name="Scroll Bar 32">
              <controlPr defaultSize="0" autoPict="0">
                <anchor moveWithCells="1">
                  <from>
                    <xdr:col>3</xdr:col>
                    <xdr:colOff>0</xdr:colOff>
                    <xdr:row>14</xdr:row>
                    <xdr:rowOff>180975</xdr:rowOff>
                  </from>
                  <to>
                    <xdr:col>5</xdr:col>
                    <xdr:colOff>1028700</xdr:colOff>
                    <xdr:row>16</xdr:row>
                    <xdr:rowOff>66675</xdr:rowOff>
                  </to>
                </anchor>
              </controlPr>
            </control>
          </mc:Choice>
        </mc:AlternateContent>
        <mc:AlternateContent xmlns:mc="http://schemas.openxmlformats.org/markup-compatibility/2006">
          <mc:Choice Requires="x14">
            <control shapeId="1087" r:id="rId6" name="Scroll Bar 63">
              <controlPr defaultSize="0" autoPict="0">
                <anchor moveWithCells="1">
                  <from>
                    <xdr:col>7</xdr:col>
                    <xdr:colOff>76200</xdr:colOff>
                    <xdr:row>3</xdr:row>
                    <xdr:rowOff>28575</xdr:rowOff>
                  </from>
                  <to>
                    <xdr:col>7</xdr:col>
                    <xdr:colOff>352425</xdr:colOff>
                    <xdr:row>26</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O14"/>
  <sheetViews>
    <sheetView workbookViewId="0">
      <selection activeCell="G4" sqref="G4"/>
    </sheetView>
  </sheetViews>
  <sheetFormatPr defaultRowHeight="15" x14ac:dyDescent="0.25"/>
  <cols>
    <col min="2" max="2" width="23.140625" customWidth="1"/>
    <col min="3" max="7" width="12.7109375" customWidth="1"/>
    <col min="8" max="8" width="12.7109375" style="2" customWidth="1"/>
    <col min="9" max="9" width="23" customWidth="1"/>
    <col min="10" max="10" width="17.140625" customWidth="1"/>
    <col min="11" max="11" width="12.7109375" customWidth="1"/>
  </cols>
  <sheetData>
    <row r="1" spans="2:15" ht="27.75" customHeight="1" x14ac:dyDescent="0.25">
      <c r="B1" s="200" t="s">
        <v>134</v>
      </c>
      <c r="C1" s="200"/>
      <c r="D1" s="200"/>
      <c r="E1" s="200"/>
      <c r="F1" s="200"/>
      <c r="G1" s="200"/>
      <c r="I1" s="199" t="str">
        <f>IF(Dashboard!C3=B3,"*",Dashboard!C3)</f>
        <v>Project 2</v>
      </c>
      <c r="J1" s="199"/>
      <c r="K1" s="199"/>
    </row>
    <row r="2" spans="2:15" ht="15.75" x14ac:dyDescent="0.25">
      <c r="B2" s="90" t="s">
        <v>103</v>
      </c>
      <c r="C2" s="90" t="s">
        <v>104</v>
      </c>
      <c r="D2" s="90" t="s">
        <v>100</v>
      </c>
      <c r="E2" s="90" t="s">
        <v>101</v>
      </c>
      <c r="F2" s="90" t="s">
        <v>102</v>
      </c>
      <c r="G2" s="90" t="s">
        <v>105</v>
      </c>
      <c r="I2" s="94"/>
      <c r="J2" s="75"/>
      <c r="K2" s="49"/>
    </row>
    <row r="3" spans="2:15" x14ac:dyDescent="0.25">
      <c r="B3" s="88" t="s">
        <v>87</v>
      </c>
      <c r="C3" s="88">
        <f>COUNTA(Table1[Project])</f>
        <v>40</v>
      </c>
      <c r="D3" s="89">
        <f>MIN(Table1[Start Date])</f>
        <v>42412</v>
      </c>
      <c r="E3" s="89">
        <f>MAX(Table1[Start Date])+MAX(Table1[Days Req.])</f>
        <v>42441</v>
      </c>
      <c r="F3" s="88">
        <f>SUM(Table1[Days Req.])</f>
        <v>266</v>
      </c>
      <c r="G3" s="92">
        <f>AVERAGE('Data Sheet'!F:F)</f>
        <v>0.41949999999999993</v>
      </c>
      <c r="I3" s="75" t="s">
        <v>84</v>
      </c>
      <c r="J3" s="75"/>
      <c r="K3" s="49">
        <f>COUNTIFS(Table1[Progress],"=0",Table1[Project],'Projects Summary'!$I$1)</f>
        <v>1</v>
      </c>
      <c r="O3" s="93"/>
    </row>
    <row r="4" spans="2:15" x14ac:dyDescent="0.25">
      <c r="B4" s="88" t="s">
        <v>88</v>
      </c>
      <c r="C4" s="88">
        <f>COUNTIF(Table1[Project],B4)</f>
        <v>10</v>
      </c>
      <c r="D4" s="89">
        <f t="array" ref="D4">MIN(IF(Table1[Project]=B4,Table1[Start Date]))</f>
        <v>42416</v>
      </c>
      <c r="E4" s="89">
        <f t="array" ref="E4">MAX(IF(Table1[Project]=B4,Table1[Start Date]))+MAX(IF(Table1[Project]=B4,Table1[Days Req.]))</f>
        <v>42433</v>
      </c>
      <c r="F4" s="88">
        <f>SUMIF(Table1[Project],'Projects Summary'!B4,Table1[Days Req.])</f>
        <v>67</v>
      </c>
      <c r="G4" s="92">
        <f>AVERAGEIF(Table1[Project],'Projects Summary'!B4,Table1[Progress])</f>
        <v>0.33899999999999997</v>
      </c>
      <c r="I4" s="198" t="s">
        <v>83</v>
      </c>
      <c r="J4" s="98" t="s">
        <v>78</v>
      </c>
      <c r="K4" s="99">
        <f>COUNTIFS(Table1[Progress],"&gt;0",Table1[Progress],"&lt;=.25",Table1[Project],'Projects Summary'!$I$1)</f>
        <v>1</v>
      </c>
      <c r="O4" s="93"/>
    </row>
    <row r="5" spans="2:15" x14ac:dyDescent="0.25">
      <c r="B5" s="88" t="s">
        <v>89</v>
      </c>
      <c r="C5" s="88">
        <f>COUNTIF(Table1[Project],B5)</f>
        <v>10</v>
      </c>
      <c r="D5" s="89">
        <f t="array" ref="D5">MIN(IF(Table1[Project]=B5,Table1[Start Date]))</f>
        <v>42413</v>
      </c>
      <c r="E5" s="89">
        <f t="array" ref="E5">MAX(IF(Table1[Project]=B5,Table1[Start Date]))+MAX(IF(Table1[Project]=B5,Table1[Days Req.]))</f>
        <v>42436</v>
      </c>
      <c r="F5" s="88">
        <f>SUMIF(Table1[Project],'Projects Summary'!B5,Table1[Days Req.])</f>
        <v>61</v>
      </c>
      <c r="G5" s="92">
        <f>AVERAGEIF(Table1[Project],'Projects Summary'!B5,Table1[Progress])</f>
        <v>0.49199999999999999</v>
      </c>
      <c r="I5" s="198"/>
      <c r="J5" s="98" t="s">
        <v>79</v>
      </c>
      <c r="K5" s="99">
        <f>COUNTIFS(Table1[Progress],"&gt;.25",Table1[Progress],"&lt;=.5",Table1[Project],'Projects Summary'!$I$1)</f>
        <v>4</v>
      </c>
      <c r="M5" s="197"/>
      <c r="O5" s="93"/>
    </row>
    <row r="6" spans="2:15" x14ac:dyDescent="0.25">
      <c r="B6" s="88" t="s">
        <v>90</v>
      </c>
      <c r="C6" s="88">
        <f>COUNTIF(Table1[Project],B6)</f>
        <v>5</v>
      </c>
      <c r="D6" s="89">
        <f t="array" ref="D6">MIN(IF(Table1[Project]=B6,Table1[Start Date]))</f>
        <v>42412</v>
      </c>
      <c r="E6" s="89">
        <f t="array" ref="E6">MAX(IF(Table1[Project]=B6,Table1[Start Date]))+MAX(IF(Table1[Project]=B6,Table1[Days Req.]))</f>
        <v>42438</v>
      </c>
      <c r="F6" s="88">
        <f>SUMIF(Table1[Project],'Projects Summary'!B6,Table1[Days Req.])</f>
        <v>32</v>
      </c>
      <c r="G6" s="92">
        <f>AVERAGEIF(Table1[Project],'Projects Summary'!B6,Table1[Progress])</f>
        <v>0.53</v>
      </c>
      <c r="I6" s="198"/>
      <c r="J6" s="98" t="s">
        <v>80</v>
      </c>
      <c r="K6" s="99">
        <f>COUNTIFS(Table1[Progress],"&gt;.5",Table1[Progress],"&lt;=.75",Table1[Project],'Projects Summary'!$I$1)</f>
        <v>2</v>
      </c>
      <c r="M6" s="197"/>
      <c r="O6" s="93"/>
    </row>
    <row r="7" spans="2:15" x14ac:dyDescent="0.25">
      <c r="B7" s="88" t="s">
        <v>91</v>
      </c>
      <c r="C7" s="88">
        <f>COUNTIF(Table1[Project],B7)</f>
        <v>7</v>
      </c>
      <c r="D7" s="89">
        <f t="array" ref="D7">MIN(IF(Table1[Project]=B7,Table1[Start Date]))</f>
        <v>42416</v>
      </c>
      <c r="E7" s="89">
        <f t="array" ref="E7">MAX(IF(Table1[Project]=B7,Table1[Start Date]))+MAX(IF(Table1[Project]=B7,Table1[Days Req.]))</f>
        <v>42441</v>
      </c>
      <c r="F7" s="88">
        <f>SUMIF(Table1[Project],'Projects Summary'!B7,Table1[Days Req.])</f>
        <v>51</v>
      </c>
      <c r="G7" s="92">
        <f>AVERAGEIF(Table1[Project],'Projects Summary'!B7,Table1[Progress])</f>
        <v>0.44428571428571428</v>
      </c>
      <c r="I7" s="198"/>
      <c r="J7" s="98" t="s">
        <v>81</v>
      </c>
      <c r="K7" s="99">
        <f>COUNTIFS(Table1[Progress],"&gt;.75",Table1[Progress],"&lt;1",Table1[Project],'Projects Summary'!$I$1)</f>
        <v>1</v>
      </c>
      <c r="M7" s="197"/>
      <c r="O7" s="93"/>
    </row>
    <row r="8" spans="2:15" x14ac:dyDescent="0.25">
      <c r="B8" s="88" t="s">
        <v>92</v>
      </c>
      <c r="C8" s="88">
        <f>COUNTIF(Table1[Project],B8)</f>
        <v>8</v>
      </c>
      <c r="D8" s="89">
        <f t="array" ref="D8">MIN(IF(Table1[Project]=B8,Table1[Start Date]))</f>
        <v>42419</v>
      </c>
      <c r="E8" s="89">
        <f t="array" ref="E8">MAX(IF(Table1[Project]=B8,Table1[Start Date]))+MAX(IF(Table1[Project]=B8,Table1[Days Req.]))</f>
        <v>42440</v>
      </c>
      <c r="F8" s="88">
        <f>SUMIF(Table1[Project],'Projects Summary'!B8,Table1[Days Req.])</f>
        <v>55</v>
      </c>
      <c r="G8" s="92">
        <f>AVERAGEIF(Table1[Project],'Projects Summary'!B8,Table1[Progress])</f>
        <v>0.33875</v>
      </c>
      <c r="I8" s="75" t="s">
        <v>82</v>
      </c>
      <c r="J8" s="75"/>
      <c r="K8" s="49">
        <f>COUNTIFS(Table1[Progress],"=1",Table1[Project],'Projects Summary'!$I$1)</f>
        <v>1</v>
      </c>
      <c r="M8" s="197"/>
      <c r="O8" s="93"/>
    </row>
    <row r="9" spans="2:15" x14ac:dyDescent="0.25">
      <c r="B9" s="88" t="s">
        <v>93</v>
      </c>
      <c r="C9" s="88">
        <f>COUNTIF(Table1[Project],B9)</f>
        <v>0</v>
      </c>
      <c r="D9" s="89">
        <f t="array" ref="D9">MIN(IF(Table1[Project]=B9,Table1[Start Date]))</f>
        <v>0</v>
      </c>
      <c r="E9" s="89">
        <f t="array" ref="E9">MAX(IF(Table1[Project]=B9,Table1[Start Date]))+MAX(IF(Table1[Project]=B9,Table1[Days Req.]))</f>
        <v>0</v>
      </c>
      <c r="F9" s="88">
        <f>SUMIF(Table1[Project],'Projects Summary'!B9,Table1[Days Req.])</f>
        <v>0</v>
      </c>
      <c r="G9" s="92" t="e">
        <f>AVERAGEIF(Table1[Project],'Projects Summary'!B9,Table1[Progress])</f>
        <v>#DIV/0!</v>
      </c>
    </row>
    <row r="10" spans="2:15" x14ac:dyDescent="0.25">
      <c r="B10" s="88" t="s">
        <v>94</v>
      </c>
      <c r="C10" s="88">
        <f>COUNTIF(Table1[Project],B10)</f>
        <v>0</v>
      </c>
      <c r="D10" s="89">
        <f t="array" ref="D10">MIN(IF(Table1[Project]=B10,Table1[Start Date]))</f>
        <v>0</v>
      </c>
      <c r="E10" s="89">
        <f t="array" ref="E10">MAX(IF(Table1[Project]=B10,Table1[Start Date]))+MAX(IF(Table1[Project]=B10,Table1[Days Req.]))</f>
        <v>0</v>
      </c>
      <c r="F10" s="88">
        <f>SUMIF(Table1[Project],'Projects Summary'!B10,Table1[Days Req.])</f>
        <v>0</v>
      </c>
      <c r="G10" s="92" t="e">
        <f>AVERAGEIF(Table1[Project],'Projects Summary'!B10,Table1[Progress])</f>
        <v>#DIV/0!</v>
      </c>
    </row>
    <row r="11" spans="2:15" x14ac:dyDescent="0.25">
      <c r="B11" s="88" t="s">
        <v>95</v>
      </c>
      <c r="C11" s="88">
        <f>COUNTIF(Table1[Project],B11)</f>
        <v>0</v>
      </c>
      <c r="D11" s="89">
        <f t="array" ref="D11">MIN(IF(Table1[Project]=B11,Table1[Start Date]))</f>
        <v>0</v>
      </c>
      <c r="E11" s="89">
        <f t="array" ref="E11">MAX(IF(Table1[Project]=B11,Table1[Start Date]))+MAX(IF(Table1[Project]=B11,Table1[Days Req.]))</f>
        <v>0</v>
      </c>
      <c r="F11" s="88">
        <f>SUMIF(Table1[Project],'Projects Summary'!B11,Table1[Days Req.])</f>
        <v>0</v>
      </c>
      <c r="G11" s="92" t="e">
        <f>AVERAGEIF(Table1[Project],'Projects Summary'!B11,Table1[Progress])</f>
        <v>#DIV/0!</v>
      </c>
    </row>
    <row r="12" spans="2:15" x14ac:dyDescent="0.25">
      <c r="B12" s="88" t="s">
        <v>96</v>
      </c>
      <c r="C12" s="88">
        <f>COUNTIF(Table1[Project],B12)</f>
        <v>0</v>
      </c>
      <c r="D12" s="89">
        <f t="array" ref="D12">MIN(IF(Table1[Project]=B12,Table1[Start Date]))</f>
        <v>0</v>
      </c>
      <c r="E12" s="89">
        <f t="array" ref="E12">MAX(IF(Table1[Project]=B12,Table1[Start Date]))+MAX(IF(Table1[Project]=B12,Table1[Days Req.]))</f>
        <v>0</v>
      </c>
      <c r="F12" s="88">
        <f>SUMIF(Table1[Project],'Projects Summary'!B12,Table1[Days Req.])</f>
        <v>0</v>
      </c>
      <c r="G12" s="92" t="e">
        <f>AVERAGEIF(Table1[Project],'Projects Summary'!B12,Table1[Progress])</f>
        <v>#DIV/0!</v>
      </c>
    </row>
    <row r="13" spans="2:15" x14ac:dyDescent="0.25">
      <c r="B13" s="88" t="s">
        <v>97</v>
      </c>
      <c r="C13" s="88">
        <f>COUNTIF(Table1[Project],B13)</f>
        <v>0</v>
      </c>
      <c r="D13" s="89">
        <f t="array" ref="D13">MIN(IF(Table1[Project]=B13,Table1[Start Date]))</f>
        <v>0</v>
      </c>
      <c r="E13" s="89">
        <f t="array" ref="E13">MAX(IF(Table1[Project]=B13,Table1[Start Date]))+MAX(IF(Table1[Project]=B13,Table1[Days Req.]))</f>
        <v>0</v>
      </c>
      <c r="F13" s="88">
        <f>SUMIF(Table1[Project],'Projects Summary'!B13,Table1[Days Req.])</f>
        <v>0</v>
      </c>
      <c r="G13" s="92" t="e">
        <f>AVERAGEIF(Table1[Project],'Projects Summary'!B13,Table1[Progress])</f>
        <v>#DIV/0!</v>
      </c>
    </row>
    <row r="14" spans="2:15" x14ac:dyDescent="0.25">
      <c r="G14" s="91"/>
    </row>
  </sheetData>
  <mergeCells count="4">
    <mergeCell ref="M5:M8"/>
    <mergeCell ref="I4:I7"/>
    <mergeCell ref="I1:K1"/>
    <mergeCell ref="B1:G1"/>
  </mergeCells>
  <conditionalFormatting sqref="C3:G13">
    <cfRule type="expression" dxfId="4" priority="1">
      <formula>IF($C3=0,TRUE,FALSE)</formula>
    </cfRule>
  </conditionalFormatting>
  <pageMargins left="0.7" right="0.7" top="0.75" bottom="0.75" header="0.3" footer="0.3"/>
  <pageSetup paperSize="9" orientation="portrait" verticalDpi="0" r:id="rId1"/>
  <ignoredErrors>
    <ignoredError sqref="G9:G14" evalError="1"/>
    <ignoredError sqref="K3 K4:K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1"/>
  <sheetViews>
    <sheetView workbookViewId="0">
      <selection activeCell="E2" sqref="E2"/>
    </sheetView>
  </sheetViews>
  <sheetFormatPr defaultRowHeight="15" x14ac:dyDescent="0.25"/>
  <cols>
    <col min="1" max="1" width="25.28515625" customWidth="1"/>
    <col min="2" max="2" width="24.42578125" customWidth="1"/>
    <col min="3" max="3" width="14.85546875" customWidth="1"/>
    <col min="4" max="4" width="12.28515625" customWidth="1"/>
    <col min="5" max="5" width="13.28515625" customWidth="1"/>
    <col min="14" max="14" width="12.28515625" customWidth="1"/>
  </cols>
  <sheetData>
    <row r="1" spans="1:6" x14ac:dyDescent="0.25">
      <c r="A1" s="22" t="s">
        <v>86</v>
      </c>
      <c r="B1" s="23" t="s">
        <v>5</v>
      </c>
      <c r="C1" s="23" t="s">
        <v>6</v>
      </c>
      <c r="D1" s="22" t="s">
        <v>3</v>
      </c>
      <c r="E1" s="22" t="s">
        <v>7</v>
      </c>
      <c r="F1" s="22" t="s">
        <v>28</v>
      </c>
    </row>
    <row r="2" spans="1:6" x14ac:dyDescent="0.25">
      <c r="A2" s="2" t="s">
        <v>88</v>
      </c>
      <c r="B2" t="s">
        <v>8</v>
      </c>
      <c r="C2" t="s">
        <v>27</v>
      </c>
      <c r="D2" s="20">
        <v>42416</v>
      </c>
      <c r="E2">
        <v>5</v>
      </c>
      <c r="F2" s="21">
        <v>0.47</v>
      </c>
    </row>
    <row r="3" spans="1:6" x14ac:dyDescent="0.25">
      <c r="A3" s="2" t="s">
        <v>88</v>
      </c>
      <c r="B3" s="2" t="s">
        <v>9</v>
      </c>
      <c r="C3" s="2" t="s">
        <v>47</v>
      </c>
      <c r="D3" s="20">
        <v>42417</v>
      </c>
      <c r="E3" s="2">
        <v>6</v>
      </c>
      <c r="F3" s="21">
        <v>0.43</v>
      </c>
    </row>
    <row r="4" spans="1:6" x14ac:dyDescent="0.25">
      <c r="A4" s="2" t="s">
        <v>88</v>
      </c>
      <c r="B4" s="2" t="s">
        <v>29</v>
      </c>
      <c r="C4" s="2" t="s">
        <v>48</v>
      </c>
      <c r="D4" s="20">
        <v>42418</v>
      </c>
      <c r="E4" s="2">
        <v>10</v>
      </c>
      <c r="F4" s="21">
        <v>0.38</v>
      </c>
    </row>
    <row r="5" spans="1:6" x14ac:dyDescent="0.25">
      <c r="A5" s="2" t="s">
        <v>88</v>
      </c>
      <c r="B5" s="2" t="s">
        <v>30</v>
      </c>
      <c r="C5" s="2" t="s">
        <v>49</v>
      </c>
      <c r="D5" s="20">
        <v>42421</v>
      </c>
      <c r="E5" s="2">
        <v>9</v>
      </c>
      <c r="F5" s="21">
        <v>0.34</v>
      </c>
    </row>
    <row r="6" spans="1:6" x14ac:dyDescent="0.25">
      <c r="A6" s="2" t="s">
        <v>88</v>
      </c>
      <c r="B6" s="2" t="s">
        <v>31</v>
      </c>
      <c r="C6" s="2" t="s">
        <v>50</v>
      </c>
      <c r="D6" s="20">
        <v>42417</v>
      </c>
      <c r="E6" s="2">
        <v>4</v>
      </c>
      <c r="F6" s="21">
        <v>0.25</v>
      </c>
    </row>
    <row r="7" spans="1:6" x14ac:dyDescent="0.25">
      <c r="A7" s="2" t="s">
        <v>88</v>
      </c>
      <c r="B7" s="2" t="s">
        <v>32</v>
      </c>
      <c r="C7" s="2" t="s">
        <v>27</v>
      </c>
      <c r="D7" s="20">
        <v>42420</v>
      </c>
      <c r="E7" s="2">
        <v>6</v>
      </c>
      <c r="F7" s="21">
        <v>7.0000000000000007E-2</v>
      </c>
    </row>
    <row r="8" spans="1:6" x14ac:dyDescent="0.25">
      <c r="A8" s="2" t="s">
        <v>88</v>
      </c>
      <c r="B8" s="2" t="s">
        <v>33</v>
      </c>
      <c r="C8" s="2" t="s">
        <v>47</v>
      </c>
      <c r="D8" s="20">
        <v>42420</v>
      </c>
      <c r="E8" s="2">
        <v>7</v>
      </c>
      <c r="F8" s="21">
        <v>0.42</v>
      </c>
    </row>
    <row r="9" spans="1:6" x14ac:dyDescent="0.25">
      <c r="A9" s="2" t="s">
        <v>88</v>
      </c>
      <c r="B9" s="2" t="s">
        <v>34</v>
      </c>
      <c r="C9" s="2" t="s">
        <v>48</v>
      </c>
      <c r="D9" s="20">
        <v>42422</v>
      </c>
      <c r="E9" s="2">
        <v>5</v>
      </c>
      <c r="F9" s="21">
        <v>0.34</v>
      </c>
    </row>
    <row r="10" spans="1:6" x14ac:dyDescent="0.25">
      <c r="A10" s="2" t="s">
        <v>88</v>
      </c>
      <c r="B10" s="2" t="s">
        <v>35</v>
      </c>
      <c r="C10" s="2" t="s">
        <v>49</v>
      </c>
      <c r="D10" s="20">
        <v>42422</v>
      </c>
      <c r="E10" s="2">
        <v>9</v>
      </c>
      <c r="F10" s="21">
        <v>0.14000000000000001</v>
      </c>
    </row>
    <row r="11" spans="1:6" x14ac:dyDescent="0.25">
      <c r="A11" s="2" t="s">
        <v>88</v>
      </c>
      <c r="B11" s="2" t="s">
        <v>36</v>
      </c>
      <c r="C11" s="2" t="s">
        <v>50</v>
      </c>
      <c r="D11" s="20">
        <v>42423</v>
      </c>
      <c r="E11" s="2">
        <v>6</v>
      </c>
      <c r="F11" s="21">
        <v>0.55000000000000004</v>
      </c>
    </row>
    <row r="12" spans="1:6" x14ac:dyDescent="0.25">
      <c r="A12" s="2" t="s">
        <v>89</v>
      </c>
      <c r="B12" s="2" t="s">
        <v>37</v>
      </c>
      <c r="C12" s="2" t="s">
        <v>27</v>
      </c>
      <c r="D12" s="20">
        <v>42413</v>
      </c>
      <c r="E12" s="2">
        <v>7</v>
      </c>
      <c r="F12" s="21">
        <v>0.59</v>
      </c>
    </row>
    <row r="13" spans="1:6" x14ac:dyDescent="0.25">
      <c r="A13" s="2" t="s">
        <v>89</v>
      </c>
      <c r="B13" s="2" t="s">
        <v>38</v>
      </c>
      <c r="C13" s="2" t="s">
        <v>47</v>
      </c>
      <c r="D13" s="20">
        <v>42417</v>
      </c>
      <c r="E13" s="2">
        <v>9</v>
      </c>
      <c r="F13" s="21">
        <v>0.41</v>
      </c>
    </row>
    <row r="14" spans="1:6" x14ac:dyDescent="0.25">
      <c r="A14" s="2" t="s">
        <v>89</v>
      </c>
      <c r="B14" s="2" t="s">
        <v>39</v>
      </c>
      <c r="C14" s="2" t="s">
        <v>48</v>
      </c>
      <c r="D14" s="20">
        <v>42418</v>
      </c>
      <c r="E14" s="2">
        <v>8</v>
      </c>
      <c r="F14" s="21">
        <v>0</v>
      </c>
    </row>
    <row r="15" spans="1:6" x14ac:dyDescent="0.25">
      <c r="A15" s="2" t="s">
        <v>89</v>
      </c>
      <c r="B15" s="2" t="s">
        <v>40</v>
      </c>
      <c r="C15" s="2" t="s">
        <v>49</v>
      </c>
      <c r="D15" s="20">
        <v>42420</v>
      </c>
      <c r="E15" s="2">
        <v>7</v>
      </c>
      <c r="F15" s="21">
        <v>0.49</v>
      </c>
    </row>
    <row r="16" spans="1:6" x14ac:dyDescent="0.25">
      <c r="A16" s="2" t="s">
        <v>89</v>
      </c>
      <c r="B16" s="2" t="s">
        <v>41</v>
      </c>
      <c r="C16" s="2" t="s">
        <v>50</v>
      </c>
      <c r="D16" s="20">
        <v>42421</v>
      </c>
      <c r="E16" s="2">
        <v>4</v>
      </c>
      <c r="F16" s="21">
        <v>0.36</v>
      </c>
    </row>
    <row r="17" spans="1:6" x14ac:dyDescent="0.25">
      <c r="A17" s="2" t="s">
        <v>89</v>
      </c>
      <c r="B17" s="2" t="s">
        <v>42</v>
      </c>
      <c r="C17" s="2" t="s">
        <v>27</v>
      </c>
      <c r="D17" s="20">
        <v>42421</v>
      </c>
      <c r="E17" s="2">
        <v>6</v>
      </c>
      <c r="F17" s="21">
        <v>0.54</v>
      </c>
    </row>
    <row r="18" spans="1:6" x14ac:dyDescent="0.25">
      <c r="A18" s="2" t="s">
        <v>89</v>
      </c>
      <c r="B18" s="2" t="s">
        <v>43</v>
      </c>
      <c r="C18" s="2" t="s">
        <v>47</v>
      </c>
      <c r="D18" s="20">
        <v>42424</v>
      </c>
      <c r="E18" s="2">
        <v>6</v>
      </c>
      <c r="F18" s="21">
        <v>0.85</v>
      </c>
    </row>
    <row r="19" spans="1:6" x14ac:dyDescent="0.25">
      <c r="A19" s="2" t="s">
        <v>89</v>
      </c>
      <c r="B19" s="2" t="s">
        <v>44</v>
      </c>
      <c r="C19" s="2" t="s">
        <v>48</v>
      </c>
      <c r="D19" s="20">
        <v>42425</v>
      </c>
      <c r="E19" s="2">
        <v>4</v>
      </c>
      <c r="F19" s="21">
        <v>0.22</v>
      </c>
    </row>
    <row r="20" spans="1:6" x14ac:dyDescent="0.25">
      <c r="A20" s="2" t="s">
        <v>89</v>
      </c>
      <c r="B20" s="2" t="s">
        <v>45</v>
      </c>
      <c r="C20" s="2" t="s">
        <v>49</v>
      </c>
      <c r="D20" s="20">
        <v>42427</v>
      </c>
      <c r="E20" s="2">
        <v>7</v>
      </c>
      <c r="F20" s="21">
        <v>0.46</v>
      </c>
    </row>
    <row r="21" spans="1:6" x14ac:dyDescent="0.25">
      <c r="A21" s="2" t="s">
        <v>89</v>
      </c>
      <c r="B21" s="2" t="s">
        <v>46</v>
      </c>
      <c r="C21" s="2" t="s">
        <v>50</v>
      </c>
      <c r="D21" s="20">
        <v>42416</v>
      </c>
      <c r="E21" s="2">
        <v>3</v>
      </c>
      <c r="F21" s="21">
        <v>1</v>
      </c>
    </row>
    <row r="22" spans="1:6" x14ac:dyDescent="0.25">
      <c r="A22" s="2" t="s">
        <v>90</v>
      </c>
      <c r="B22" s="2" t="s">
        <v>51</v>
      </c>
      <c r="C22" s="2" t="s">
        <v>27</v>
      </c>
      <c r="D22" s="20">
        <v>42412</v>
      </c>
      <c r="E22" s="2">
        <v>10</v>
      </c>
      <c r="F22" s="21">
        <v>0.47</v>
      </c>
    </row>
    <row r="23" spans="1:6" x14ac:dyDescent="0.25">
      <c r="A23" s="2" t="s">
        <v>90</v>
      </c>
      <c r="B23" s="2" t="s">
        <v>52</v>
      </c>
      <c r="C23" s="2" t="s">
        <v>47</v>
      </c>
      <c r="D23" s="20">
        <v>42421</v>
      </c>
      <c r="E23" s="2">
        <v>5</v>
      </c>
      <c r="F23" s="21">
        <v>0.79</v>
      </c>
    </row>
    <row r="24" spans="1:6" x14ac:dyDescent="0.25">
      <c r="A24" s="2" t="s">
        <v>90</v>
      </c>
      <c r="B24" s="2" t="s">
        <v>53</v>
      </c>
      <c r="C24" s="2" t="s">
        <v>48</v>
      </c>
      <c r="D24" s="20">
        <v>42423</v>
      </c>
      <c r="E24" s="2">
        <v>7</v>
      </c>
      <c r="F24" s="21">
        <v>0.38</v>
      </c>
    </row>
    <row r="25" spans="1:6" x14ac:dyDescent="0.25">
      <c r="A25" s="2" t="s">
        <v>90</v>
      </c>
      <c r="B25" s="2" t="s">
        <v>54</v>
      </c>
      <c r="C25" s="2" t="s">
        <v>49</v>
      </c>
      <c r="D25" s="20">
        <v>42426</v>
      </c>
      <c r="E25" s="2">
        <v>7</v>
      </c>
      <c r="F25" s="21">
        <v>0.33</v>
      </c>
    </row>
    <row r="26" spans="1:6" x14ac:dyDescent="0.25">
      <c r="A26" s="2" t="s">
        <v>90</v>
      </c>
      <c r="B26" s="2" t="s">
        <v>55</v>
      </c>
      <c r="C26" s="2" t="s">
        <v>50</v>
      </c>
      <c r="D26" s="20">
        <v>42428</v>
      </c>
      <c r="E26" s="2">
        <v>3</v>
      </c>
      <c r="F26" s="21">
        <v>0.68</v>
      </c>
    </row>
    <row r="27" spans="1:6" x14ac:dyDescent="0.25">
      <c r="A27" s="2" t="s">
        <v>91</v>
      </c>
      <c r="B27" s="2" t="s">
        <v>56</v>
      </c>
      <c r="C27" s="2" t="s">
        <v>27</v>
      </c>
      <c r="D27" s="20">
        <v>42430</v>
      </c>
      <c r="E27" s="2">
        <v>9</v>
      </c>
      <c r="F27" s="21">
        <v>0.88</v>
      </c>
    </row>
    <row r="28" spans="1:6" x14ac:dyDescent="0.25">
      <c r="A28" s="2" t="s">
        <v>91</v>
      </c>
      <c r="B28" s="2" t="s">
        <v>57</v>
      </c>
      <c r="C28" s="2" t="s">
        <v>47</v>
      </c>
      <c r="D28" s="20">
        <v>42431</v>
      </c>
      <c r="E28" s="2">
        <v>10</v>
      </c>
      <c r="F28" s="21">
        <v>0.2</v>
      </c>
    </row>
    <row r="29" spans="1:6" x14ac:dyDescent="0.25">
      <c r="A29" s="2" t="s">
        <v>91</v>
      </c>
      <c r="B29" s="2" t="s">
        <v>58</v>
      </c>
      <c r="C29" s="2" t="s">
        <v>48</v>
      </c>
      <c r="D29" s="20">
        <v>42416</v>
      </c>
      <c r="E29" s="2">
        <v>4</v>
      </c>
      <c r="F29" s="21">
        <v>0.1</v>
      </c>
    </row>
    <row r="30" spans="1:6" x14ac:dyDescent="0.25">
      <c r="A30" s="2" t="s">
        <v>91</v>
      </c>
      <c r="B30" s="2" t="s">
        <v>59</v>
      </c>
      <c r="C30" s="2" t="s">
        <v>49</v>
      </c>
      <c r="D30" s="20">
        <v>42419</v>
      </c>
      <c r="E30" s="2">
        <v>8</v>
      </c>
      <c r="F30" s="21">
        <v>0.6</v>
      </c>
    </row>
    <row r="31" spans="1:6" x14ac:dyDescent="0.25">
      <c r="A31" s="2" t="s">
        <v>91</v>
      </c>
      <c r="B31" s="2" t="s">
        <v>60</v>
      </c>
      <c r="C31" s="2" t="s">
        <v>50</v>
      </c>
      <c r="D31" s="20">
        <v>42422</v>
      </c>
      <c r="E31" s="2">
        <v>10</v>
      </c>
      <c r="F31" s="21">
        <v>0.34</v>
      </c>
    </row>
    <row r="32" spans="1:6" x14ac:dyDescent="0.25">
      <c r="A32" s="2" t="s">
        <v>91</v>
      </c>
      <c r="B32" s="2" t="s">
        <v>61</v>
      </c>
      <c r="C32" s="2" t="s">
        <v>27</v>
      </c>
      <c r="D32" s="20">
        <v>42425</v>
      </c>
      <c r="E32" s="2">
        <v>6</v>
      </c>
      <c r="F32" s="21">
        <v>0.51</v>
      </c>
    </row>
    <row r="33" spans="1:6" x14ac:dyDescent="0.25">
      <c r="A33" s="2" t="s">
        <v>91</v>
      </c>
      <c r="B33" s="2" t="s">
        <v>62</v>
      </c>
      <c r="C33" s="2" t="s">
        <v>47</v>
      </c>
      <c r="D33" s="20">
        <v>42425</v>
      </c>
      <c r="E33" s="2">
        <v>4</v>
      </c>
      <c r="F33" s="21">
        <v>0.48</v>
      </c>
    </row>
    <row r="34" spans="1:6" x14ac:dyDescent="0.25">
      <c r="A34" s="2" t="s">
        <v>92</v>
      </c>
      <c r="B34" s="2" t="s">
        <v>63</v>
      </c>
      <c r="C34" s="2" t="s">
        <v>48</v>
      </c>
      <c r="D34" s="20">
        <v>42428</v>
      </c>
      <c r="E34" s="2">
        <v>8</v>
      </c>
      <c r="F34" s="21">
        <v>0.32</v>
      </c>
    </row>
    <row r="35" spans="1:6" x14ac:dyDescent="0.25">
      <c r="A35" s="2" t="s">
        <v>92</v>
      </c>
      <c r="B35" s="2" t="s">
        <v>64</v>
      </c>
      <c r="C35" s="2" t="s">
        <v>49</v>
      </c>
      <c r="D35" s="20">
        <v>42430</v>
      </c>
      <c r="E35" s="2">
        <v>9</v>
      </c>
      <c r="F35" s="21">
        <v>0.42</v>
      </c>
    </row>
    <row r="36" spans="1:6" x14ac:dyDescent="0.25">
      <c r="A36" s="2" t="s">
        <v>92</v>
      </c>
      <c r="B36" s="2" t="s">
        <v>65</v>
      </c>
      <c r="C36" s="2" t="s">
        <v>50</v>
      </c>
      <c r="D36" s="20">
        <v>42420</v>
      </c>
      <c r="E36" s="2">
        <v>5</v>
      </c>
      <c r="F36" s="21">
        <v>0.59</v>
      </c>
    </row>
    <row r="37" spans="1:6" x14ac:dyDescent="0.25">
      <c r="A37" s="2" t="s">
        <v>92</v>
      </c>
      <c r="B37" s="2" t="s">
        <v>66</v>
      </c>
      <c r="C37" s="2" t="s">
        <v>27</v>
      </c>
      <c r="D37" s="20">
        <v>42419</v>
      </c>
      <c r="E37" s="2">
        <v>3</v>
      </c>
      <c r="F37" s="21">
        <v>0.31</v>
      </c>
    </row>
    <row r="38" spans="1:6" x14ac:dyDescent="0.25">
      <c r="A38" s="2" t="s">
        <v>92</v>
      </c>
      <c r="B38" s="2" t="s">
        <v>67</v>
      </c>
      <c r="C38" s="2" t="s">
        <v>47</v>
      </c>
      <c r="D38" s="20">
        <v>42421</v>
      </c>
      <c r="E38" s="2">
        <v>7</v>
      </c>
      <c r="F38" s="21">
        <v>0.49</v>
      </c>
    </row>
    <row r="39" spans="1:6" x14ac:dyDescent="0.25">
      <c r="A39" s="2" t="s">
        <v>92</v>
      </c>
      <c r="B39" s="2" t="s">
        <v>68</v>
      </c>
      <c r="C39" s="2" t="s">
        <v>48</v>
      </c>
      <c r="D39" s="20">
        <v>42422</v>
      </c>
      <c r="E39" s="2">
        <v>10</v>
      </c>
      <c r="F39" s="21">
        <v>0.16</v>
      </c>
    </row>
    <row r="40" spans="1:6" x14ac:dyDescent="0.25">
      <c r="A40" s="2" t="s">
        <v>92</v>
      </c>
      <c r="B40" s="2" t="s">
        <v>69</v>
      </c>
      <c r="C40" s="2" t="s">
        <v>49</v>
      </c>
      <c r="D40" s="20">
        <v>42422</v>
      </c>
      <c r="E40" s="2">
        <v>10</v>
      </c>
      <c r="F40" s="21">
        <v>0.31</v>
      </c>
    </row>
    <row r="41" spans="1:6" x14ac:dyDescent="0.25">
      <c r="A41" s="2" t="s">
        <v>92</v>
      </c>
      <c r="B41" s="2" t="s">
        <v>70</v>
      </c>
      <c r="C41" s="2" t="s">
        <v>50</v>
      </c>
      <c r="D41" s="20">
        <v>42422</v>
      </c>
      <c r="E41" s="2">
        <v>3</v>
      </c>
      <c r="F41" s="21">
        <v>0.11</v>
      </c>
    </row>
  </sheetData>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'Projects Summary'!$B$4:$B$13</xm:f>
          </x14:formula1>
          <xm:sqref>A2:A41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90"/>
  <sheetViews>
    <sheetView showGridLines="0" showRowColHeaders="0" topLeftCell="A13" workbookViewId="0"/>
  </sheetViews>
  <sheetFormatPr defaultRowHeight="15" x14ac:dyDescent="0.25"/>
  <cols>
    <col min="1" max="1" width="3.85546875" style="2" customWidth="1"/>
  </cols>
  <sheetData>
    <row r="1" spans="2:15" x14ac:dyDescent="0.25">
      <c r="B1" s="19"/>
      <c r="C1" s="19"/>
      <c r="D1" s="19"/>
      <c r="E1" s="19"/>
      <c r="F1" s="19"/>
      <c r="G1" s="19"/>
      <c r="H1" s="19"/>
      <c r="I1" s="19"/>
      <c r="J1" s="19"/>
      <c r="K1" s="19"/>
      <c r="L1" s="19"/>
      <c r="M1" s="19"/>
      <c r="N1" s="19"/>
      <c r="O1" s="19"/>
    </row>
    <row r="2" spans="2:15" x14ac:dyDescent="0.25">
      <c r="B2" s="19"/>
      <c r="C2" s="19"/>
      <c r="D2" s="19"/>
      <c r="E2" s="19"/>
      <c r="F2" s="19"/>
      <c r="G2" s="19"/>
      <c r="H2" s="19"/>
      <c r="I2" s="19"/>
      <c r="J2" s="19"/>
      <c r="K2" s="19"/>
      <c r="L2" s="19"/>
      <c r="M2" s="19"/>
      <c r="N2" s="19"/>
      <c r="O2" s="19"/>
    </row>
    <row r="3" spans="2:15" x14ac:dyDescent="0.25">
      <c r="B3" s="19"/>
      <c r="C3" s="19"/>
      <c r="D3" s="19"/>
      <c r="E3" s="19"/>
      <c r="F3" s="19"/>
      <c r="G3" s="19"/>
      <c r="H3" s="19"/>
      <c r="I3" s="19"/>
      <c r="J3" s="19"/>
      <c r="K3" s="19"/>
      <c r="L3" s="19"/>
      <c r="M3" s="19"/>
      <c r="N3" s="19"/>
      <c r="O3" s="19"/>
    </row>
    <row r="4" spans="2:15" x14ac:dyDescent="0.25">
      <c r="B4" s="19"/>
      <c r="C4" s="19"/>
      <c r="D4" s="19"/>
      <c r="E4" s="19"/>
      <c r="F4" s="19"/>
      <c r="G4" s="19"/>
      <c r="H4" s="19"/>
      <c r="I4" s="19"/>
      <c r="J4" s="19"/>
      <c r="K4" s="19"/>
      <c r="L4" s="19"/>
      <c r="M4" s="19"/>
      <c r="N4" s="19"/>
      <c r="O4" s="19"/>
    </row>
    <row r="5" spans="2:15" x14ac:dyDescent="0.25">
      <c r="B5" s="19"/>
      <c r="C5" s="19"/>
      <c r="D5" s="19"/>
      <c r="E5" s="19"/>
      <c r="F5" s="19"/>
      <c r="G5" s="19"/>
      <c r="H5" s="19"/>
      <c r="I5" s="19"/>
      <c r="J5" s="19"/>
      <c r="K5" s="19"/>
      <c r="L5" s="19"/>
      <c r="M5" s="19"/>
      <c r="N5" s="19"/>
      <c r="O5" s="19"/>
    </row>
    <row r="6" spans="2:15" s="2" customFormat="1" x14ac:dyDescent="0.25">
      <c r="B6" s="19"/>
      <c r="C6" s="19"/>
      <c r="D6" s="19"/>
      <c r="E6" s="19"/>
      <c r="F6" s="19"/>
      <c r="G6" s="19"/>
      <c r="H6" s="19"/>
      <c r="I6" s="19"/>
      <c r="J6" s="19"/>
      <c r="K6" s="19"/>
      <c r="L6" s="19"/>
      <c r="M6" s="19"/>
      <c r="N6" s="19"/>
      <c r="O6" s="19"/>
    </row>
    <row r="7" spans="2:15" s="2" customFormat="1" x14ac:dyDescent="0.25"/>
    <row r="8" spans="2:15" s="2" customFormat="1" x14ac:dyDescent="0.25"/>
    <row r="9" spans="2:15" s="2" customFormat="1" x14ac:dyDescent="0.25"/>
    <row r="10" spans="2:15" s="2" customFormat="1" x14ac:dyDescent="0.25"/>
    <row r="11" spans="2:15" s="2" customFormat="1" x14ac:dyDescent="0.25"/>
    <row r="12" spans="2:15" s="2" customFormat="1" x14ac:dyDescent="0.25"/>
    <row r="13" spans="2:15" s="2" customFormat="1" x14ac:dyDescent="0.25"/>
    <row r="14" spans="2:15" s="2" customFormat="1" x14ac:dyDescent="0.25"/>
    <row r="15" spans="2:15" s="2" customFormat="1" x14ac:dyDescent="0.25"/>
    <row r="16" spans="2:15"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86" spans="2:16" x14ac:dyDescent="0.25">
      <c r="B86" s="19"/>
      <c r="C86" s="19"/>
      <c r="D86" s="19"/>
      <c r="E86" s="19"/>
      <c r="F86" s="19"/>
      <c r="G86" s="19"/>
      <c r="H86" s="19"/>
      <c r="I86" s="19"/>
      <c r="J86" s="19"/>
      <c r="K86" s="19"/>
      <c r="L86" s="19"/>
      <c r="M86" s="19"/>
      <c r="N86" s="19"/>
      <c r="O86" s="19"/>
      <c r="P86" s="19"/>
    </row>
    <row r="87" spans="2:16" x14ac:dyDescent="0.25">
      <c r="B87" s="19"/>
      <c r="C87" s="19"/>
      <c r="D87" s="19"/>
      <c r="E87" s="19"/>
      <c r="F87" s="19"/>
      <c r="G87" s="19"/>
      <c r="H87" s="19"/>
      <c r="I87" s="19"/>
      <c r="J87" s="19"/>
      <c r="K87" s="19"/>
      <c r="L87" s="19"/>
      <c r="M87" s="19"/>
      <c r="N87" s="19"/>
      <c r="O87" s="19"/>
      <c r="P87" s="19"/>
    </row>
    <row r="88" spans="2:16" x14ac:dyDescent="0.25">
      <c r="B88" s="19"/>
      <c r="C88" s="19"/>
      <c r="D88" s="19"/>
      <c r="E88" s="19"/>
      <c r="F88" s="19"/>
      <c r="G88" s="19"/>
      <c r="H88" s="19"/>
      <c r="I88" s="19"/>
      <c r="J88" s="19"/>
      <c r="K88" s="19"/>
      <c r="L88" s="19"/>
      <c r="M88" s="19"/>
      <c r="N88" s="19"/>
      <c r="O88" s="19"/>
      <c r="P88" s="19"/>
    </row>
    <row r="89" spans="2:16" x14ac:dyDescent="0.25">
      <c r="B89" s="19"/>
      <c r="C89" s="19"/>
      <c r="D89" s="19"/>
      <c r="E89" s="19"/>
      <c r="F89" s="19"/>
      <c r="G89" s="19"/>
      <c r="H89" s="19"/>
      <c r="I89" s="19"/>
      <c r="J89" s="19"/>
      <c r="K89" s="19"/>
      <c r="L89" s="19"/>
      <c r="M89" s="19"/>
      <c r="N89" s="19"/>
      <c r="O89" s="19"/>
      <c r="P89" s="19"/>
    </row>
    <row r="90" spans="2:16" x14ac:dyDescent="0.25">
      <c r="B90" s="2"/>
      <c r="C90" s="2"/>
      <c r="D90" s="2"/>
      <c r="E90" s="2"/>
      <c r="F90" s="2"/>
      <c r="G90" s="2"/>
      <c r="H90" s="2"/>
      <c r="I90" s="2"/>
      <c r="J90" s="2"/>
      <c r="K90" s="2"/>
      <c r="L90" s="2"/>
      <c r="M90" s="2"/>
      <c r="N90" s="2"/>
      <c r="O90" s="2"/>
      <c r="P90" s="2"/>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Details</vt:lpstr>
      <vt:lpstr>Dashboard</vt:lpstr>
      <vt:lpstr>Project Plan</vt:lpstr>
      <vt:lpstr>Projects Summary</vt:lpstr>
      <vt:lpstr>Data Sheet</vt:lpstr>
      <vt:lpstr>Advanced Project Plan Template</vt:lpstr>
      <vt:lpstr>rng_All_Projects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PNRao</cp:lastModifiedBy>
  <dcterms:created xsi:type="dcterms:W3CDTF">2014-01-17T11:24:01Z</dcterms:created>
  <dcterms:modified xsi:type="dcterms:W3CDTF">2018-03-24T14:57:55Z</dcterms:modified>
</cp:coreProperties>
</file>