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trlProps/ctrlProp1.xml" ContentType="application/vnd.ms-excel.controlproperties+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519"/>
  <workbookPr codeName="ThisWorkbook"/>
  <mc:AlternateContent xmlns:mc="http://schemas.openxmlformats.org/markup-compatibility/2006">
    <mc:Choice Requires="x15">
      <x15ac:absPath xmlns:x15ac="http://schemas.microsoft.com/office/spreadsheetml/2010/11/ac" url="D:\analysistabs\New Free Template\Project Plan Template\Final\"/>
    </mc:Choice>
  </mc:AlternateContent>
  <xr:revisionPtr revIDLastSave="0" documentId="13_ncr:1_{D3DDB040-2B08-4979-A152-8026103D4420}" xr6:coauthVersionLast="47" xr6:coauthVersionMax="47" xr10:uidLastSave="{00000000-0000-0000-0000-000000000000}"/>
  <bookViews>
    <workbookView xWindow="-120" yWindow="-120" windowWidth="29040" windowHeight="15720" activeTab="1" xr2:uid="{00000000-000D-0000-FFFF-FFFF00000000}"/>
  </bookViews>
  <sheets>
    <sheet name="Intro" sheetId="6" r:id="rId1"/>
    <sheet name="Dashboard" sheetId="8" r:id="rId2"/>
    <sheet name="Gantt Chart" sheetId="1" r:id="rId3"/>
    <sheet name="Projects Summary" sheetId="5" r:id="rId4"/>
    <sheet name="Data Sheet" sheetId="4" r:id="rId5"/>
    <sheet name="Advanced Project Plan Template" sheetId="3" r:id="rId6"/>
    <sheet name="License" sheetId="7" r:id="rId7"/>
  </sheets>
  <definedNames>
    <definedName name="rng_All_Projects">'Projects Summary'!$B$4:$B$14</definedName>
    <definedName name="rng_N_Duration" localSheetId="6">IF(ISNA(rng_C_Duration),0,rng_C_Duration)</definedName>
    <definedName name="rng_Project">'Gantt Chart'!$F$2</definedName>
    <definedName name="rng_Tasks">Table1[Project]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5" l="1"/>
  <c r="N6" i="5"/>
  <c r="N5" i="5"/>
  <c r="G13" i="8"/>
  <c r="N8" i="8"/>
  <c r="J8" i="8"/>
  <c r="C8" i="8"/>
  <c r="G8" i="8"/>
  <c r="L10" i="5"/>
  <c r="L9" i="5"/>
  <c r="L8" i="5"/>
  <c r="L7" i="5"/>
  <c r="L6" i="5"/>
  <c r="L5" i="5"/>
  <c r="L4" i="5"/>
  <c r="F13" i="1"/>
  <c r="F14" i="1"/>
  <c r="I5" i="1" a="1"/>
  <c r="I5" i="1" s="1"/>
  <c r="Q5" i="1" s="1"/>
  <c r="I6" i="1" a="1"/>
  <c r="I6" i="1" s="1"/>
  <c r="Q6" i="1" s="1"/>
  <c r="I7" i="1" a="1"/>
  <c r="I7" i="1" s="1"/>
  <c r="Q7" i="1" s="1"/>
  <c r="I8" i="1" a="1"/>
  <c r="I8" i="1" s="1"/>
  <c r="Q8" i="1" s="1"/>
  <c r="I9" i="1" a="1"/>
  <c r="I9" i="1" s="1"/>
  <c r="Q9" i="1" s="1"/>
  <c r="I10" i="1" a="1"/>
  <c r="I10" i="1" s="1"/>
  <c r="Q10" i="1" s="1"/>
  <c r="I11" i="1" a="1"/>
  <c r="I11" i="1" s="1"/>
  <c r="Q11" i="1" s="1"/>
  <c r="I12" i="1" a="1"/>
  <c r="I12" i="1" s="1"/>
  <c r="Q12" i="1" s="1"/>
  <c r="I13" i="1" a="1"/>
  <c r="I13" i="1" s="1"/>
  <c r="Q13" i="1" s="1"/>
  <c r="I14" i="1" a="1"/>
  <c r="I14" i="1" s="1"/>
  <c r="Q14" i="1" s="1"/>
  <c r="I15" i="1" a="1"/>
  <c r="I15" i="1" s="1"/>
  <c r="Q15" i="1" s="1"/>
  <c r="I16" i="1" a="1"/>
  <c r="I16" i="1" s="1"/>
  <c r="Q16" i="1" s="1"/>
  <c r="I17" i="1" a="1"/>
  <c r="I17" i="1" s="1"/>
  <c r="Q17" i="1" s="1"/>
  <c r="I18" i="1" a="1"/>
  <c r="I18" i="1" s="1"/>
  <c r="Q18" i="1" s="1"/>
  <c r="I19" i="1" a="1"/>
  <c r="I19" i="1" s="1"/>
  <c r="Q19" i="1" s="1"/>
  <c r="I20" i="1" a="1"/>
  <c r="I20" i="1" s="1"/>
  <c r="Q20" i="1" s="1"/>
  <c r="I21" i="1" a="1"/>
  <c r="I21" i="1" s="1"/>
  <c r="Q21" i="1" s="1"/>
  <c r="I22" i="1" a="1"/>
  <c r="I22" i="1" s="1"/>
  <c r="Q22" i="1" s="1"/>
  <c r="I23" i="1" a="1"/>
  <c r="I23" i="1" s="1"/>
  <c r="Q23" i="1" s="1"/>
  <c r="I24" i="1" a="1"/>
  <c r="I24" i="1" s="1"/>
  <c r="Q24" i="1" s="1"/>
  <c r="I25" i="1" a="1"/>
  <c r="I25" i="1" s="1"/>
  <c r="Q25" i="1" s="1"/>
  <c r="I26" i="1" a="1"/>
  <c r="I26" i="1" s="1"/>
  <c r="Q26" i="1" s="1"/>
  <c r="I27" i="1" a="1"/>
  <c r="I27" i="1" s="1"/>
  <c r="Q27" i="1" s="1"/>
  <c r="I28" i="1" a="1"/>
  <c r="I28" i="1" s="1"/>
  <c r="Q28" i="1" s="1"/>
  <c r="I4" i="1" a="1"/>
  <c r="I4" i="1" s="1"/>
  <c r="Q4" i="1" s="1"/>
  <c r="C4" i="5"/>
  <c r="D4" i="5"/>
  <c r="E4" i="5"/>
  <c r="F4" i="5"/>
  <c r="G4" i="5"/>
  <c r="H4" i="5" s="1"/>
  <c r="F18" i="1" l="1"/>
  <c r="G6" i="5"/>
  <c r="H6" i="5" s="1"/>
  <c r="G7" i="5"/>
  <c r="H7" i="5" s="1"/>
  <c r="G8" i="5"/>
  <c r="H8" i="5" s="1"/>
  <c r="G9" i="5"/>
  <c r="G10" i="5"/>
  <c r="H10" i="5" s="1"/>
  <c r="G11" i="5"/>
  <c r="H11" i="5" s="1"/>
  <c r="G12" i="5"/>
  <c r="H12" i="5" s="1"/>
  <c r="G13" i="5"/>
  <c r="H13" i="5" s="1"/>
  <c r="G14" i="5"/>
  <c r="H14" i="5" s="1"/>
  <c r="G5" i="5"/>
  <c r="H5" i="5" s="1"/>
  <c r="F6" i="5"/>
  <c r="F7" i="5"/>
  <c r="F8" i="5"/>
  <c r="F9" i="5"/>
  <c r="F19" i="1" s="1"/>
  <c r="F10" i="5"/>
  <c r="F11" i="5"/>
  <c r="F12" i="5"/>
  <c r="F13" i="5"/>
  <c r="F14" i="5"/>
  <c r="F5" i="5"/>
  <c r="E6" i="5" a="1"/>
  <c r="E6" i="5" s="1"/>
  <c r="E7" i="5" a="1"/>
  <c r="E7" i="5" s="1"/>
  <c r="E8" i="5" a="1"/>
  <c r="E8" i="5" s="1"/>
  <c r="E9" i="5" a="1"/>
  <c r="E9" i="5" s="1"/>
  <c r="E10" i="5" a="1"/>
  <c r="E10" i="5" s="1"/>
  <c r="E11" i="5" a="1"/>
  <c r="E11" i="5" s="1"/>
  <c r="E12" i="5" a="1"/>
  <c r="E12" i="5" s="1"/>
  <c r="E13" i="5" a="1"/>
  <c r="E13" i="5" s="1"/>
  <c r="E14" i="5" a="1"/>
  <c r="E14" i="5" s="1"/>
  <c r="E5" i="5" a="1"/>
  <c r="E5" i="5" s="1"/>
  <c r="D6" i="5" a="1"/>
  <c r="D6" i="5" s="1"/>
  <c r="D7" i="5" a="1"/>
  <c r="D7" i="5" s="1"/>
  <c r="D8" i="5" a="1"/>
  <c r="D8" i="5" s="1"/>
  <c r="D9" i="5" a="1"/>
  <c r="D9" i="5" s="1"/>
  <c r="D10" i="5" a="1"/>
  <c r="D10" i="5" s="1"/>
  <c r="D11" i="5" a="1"/>
  <c r="D11" i="5" s="1"/>
  <c r="D12" i="5" a="1"/>
  <c r="D12" i="5" s="1"/>
  <c r="D13" i="5" a="1"/>
  <c r="D13" i="5" s="1"/>
  <c r="D14" i="5" a="1"/>
  <c r="D14" i="5" s="1"/>
  <c r="D5" i="5" a="1"/>
  <c r="D5" i="5" s="1"/>
  <c r="C5" i="5"/>
  <c r="C6" i="5"/>
  <c r="C7" i="5"/>
  <c r="C8" i="5"/>
  <c r="C9" i="5"/>
  <c r="C10" i="5"/>
  <c r="C11" i="5"/>
  <c r="C12" i="5"/>
  <c r="C13" i="5"/>
  <c r="C14" i="5"/>
  <c r="H9" i="5" l="1"/>
  <c r="F15" i="1"/>
  <c r="F16" i="1" s="1"/>
  <c r="R2" i="1"/>
  <c r="J1" i="1"/>
  <c r="I3" i="1" l="1"/>
  <c r="N4" i="1" l="1"/>
  <c r="L4" i="1" l="1"/>
  <c r="M4" i="1" s="1"/>
  <c r="K4" i="1"/>
  <c r="O4" i="1"/>
  <c r="P4" i="1" s="1"/>
  <c r="L5" i="1" l="1"/>
  <c r="J5" i="1"/>
  <c r="K5" i="1"/>
  <c r="N5" i="1"/>
  <c r="O5" i="1"/>
  <c r="J6" i="1"/>
  <c r="J7" i="1" l="1"/>
  <c r="K6" i="1"/>
  <c r="N6" i="1"/>
  <c r="O6" i="1"/>
  <c r="L6" i="1"/>
  <c r="P5" i="1"/>
  <c r="M5" i="1"/>
  <c r="P6" i="1" l="1"/>
  <c r="J8" i="1"/>
  <c r="O7" i="1"/>
  <c r="K7" i="1"/>
  <c r="N7" i="1"/>
  <c r="L7" i="1"/>
  <c r="M6" i="1"/>
  <c r="M7" i="1" l="1"/>
  <c r="J9" i="1"/>
  <c r="O8" i="1"/>
  <c r="N8" i="1"/>
  <c r="K8" i="1"/>
  <c r="L8" i="1"/>
  <c r="P7" i="1"/>
  <c r="M8" i="1" l="1"/>
  <c r="J10" i="1"/>
  <c r="O9" i="1"/>
  <c r="K9" i="1"/>
  <c r="N9" i="1"/>
  <c r="L9" i="1"/>
  <c r="P8" i="1"/>
  <c r="P9" i="1" l="1"/>
  <c r="J11" i="1"/>
  <c r="K10" i="1"/>
  <c r="N10" i="1"/>
  <c r="O10" i="1"/>
  <c r="L10" i="1"/>
  <c r="M9" i="1"/>
  <c r="M10" i="1" l="1"/>
  <c r="P10" i="1"/>
  <c r="J12" i="1"/>
  <c r="N11" i="1"/>
  <c r="K11" i="1"/>
  <c r="O11" i="1"/>
  <c r="L11" i="1"/>
  <c r="M11" i="1" l="1"/>
  <c r="P11" i="1"/>
  <c r="J13" i="1"/>
  <c r="O12" i="1"/>
  <c r="N12" i="1"/>
  <c r="K12" i="1"/>
  <c r="L12" i="1"/>
  <c r="M12" i="1" l="1"/>
  <c r="P12" i="1"/>
  <c r="J14" i="1"/>
  <c r="N13" i="1"/>
  <c r="O13" i="1"/>
  <c r="K13" i="1"/>
  <c r="L13" i="1"/>
  <c r="P13" i="1" l="1"/>
  <c r="J15" i="1"/>
  <c r="N14" i="1"/>
  <c r="K14" i="1"/>
  <c r="O14" i="1"/>
  <c r="L14" i="1"/>
  <c r="M13" i="1"/>
  <c r="P14" i="1" l="1"/>
  <c r="J16" i="1"/>
  <c r="O15" i="1"/>
  <c r="N15" i="1"/>
  <c r="K15" i="1"/>
  <c r="L15" i="1"/>
  <c r="M14" i="1"/>
  <c r="P15" i="1" l="1"/>
  <c r="J17" i="1"/>
  <c r="O16" i="1"/>
  <c r="N16" i="1"/>
  <c r="K16" i="1"/>
  <c r="L16" i="1"/>
  <c r="M15" i="1"/>
  <c r="P16" i="1" l="1"/>
  <c r="J18" i="1"/>
  <c r="K17" i="1"/>
  <c r="O17" i="1"/>
  <c r="N17" i="1"/>
  <c r="L17" i="1"/>
  <c r="M16" i="1"/>
  <c r="M17" i="1" l="1"/>
  <c r="P17" i="1"/>
  <c r="J19" i="1"/>
  <c r="K18" i="1"/>
  <c r="O18" i="1"/>
  <c r="N18" i="1"/>
  <c r="L18" i="1"/>
  <c r="P18" i="1" l="1"/>
  <c r="M18" i="1"/>
  <c r="J20" i="1"/>
  <c r="N19" i="1"/>
  <c r="K19" i="1"/>
  <c r="O19" i="1"/>
  <c r="L19" i="1"/>
  <c r="P19" i="1" l="1"/>
  <c r="J21" i="1"/>
  <c r="O20" i="1"/>
  <c r="N20" i="1"/>
  <c r="K20" i="1"/>
  <c r="L20" i="1"/>
  <c r="M19" i="1"/>
  <c r="P20" i="1" l="1"/>
  <c r="J22" i="1"/>
  <c r="O21" i="1"/>
  <c r="K21" i="1"/>
  <c r="N21" i="1"/>
  <c r="L21" i="1"/>
  <c r="M20" i="1"/>
  <c r="P21" i="1" l="1"/>
  <c r="J23" i="1"/>
  <c r="O22" i="1"/>
  <c r="K22" i="1"/>
  <c r="N22" i="1"/>
  <c r="L22" i="1"/>
  <c r="M21" i="1"/>
  <c r="P22" i="1" l="1"/>
  <c r="M22" i="1"/>
  <c r="J24" i="1"/>
  <c r="N23" i="1"/>
  <c r="K23" i="1"/>
  <c r="O23" i="1"/>
  <c r="L23" i="1"/>
  <c r="P23" i="1" l="1"/>
  <c r="M23" i="1"/>
  <c r="N24" i="1"/>
  <c r="K24" i="1"/>
  <c r="O24" i="1"/>
  <c r="L24" i="1"/>
  <c r="J26" i="1" l="1"/>
  <c r="J25" i="1"/>
  <c r="P24" i="1"/>
  <c r="K25" i="1"/>
  <c r="O25" i="1"/>
  <c r="N25" i="1"/>
  <c r="L25" i="1"/>
  <c r="M24" i="1"/>
  <c r="S2" i="1"/>
  <c r="T2" i="1" s="1"/>
  <c r="U2" i="1" s="1"/>
  <c r="V2" i="1" s="1"/>
  <c r="W2" i="1" s="1"/>
  <c r="X2" i="1" s="1"/>
  <c r="Y2" i="1" s="1"/>
  <c r="Z2" i="1" s="1"/>
  <c r="AA2" i="1" s="1"/>
  <c r="AB2" i="1" s="1"/>
  <c r="AC2" i="1" s="1"/>
  <c r="AD2" i="1" s="1"/>
  <c r="AE2" i="1" s="1"/>
  <c r="AF2" i="1" s="1"/>
  <c r="AG2" i="1" s="1"/>
  <c r="O26" i="1" l="1"/>
  <c r="K26" i="1"/>
  <c r="J27" i="1"/>
  <c r="N26" i="1"/>
  <c r="L26" i="1"/>
  <c r="M25" i="1"/>
  <c r="P25" i="1"/>
  <c r="O27" i="1" l="1"/>
  <c r="N27" i="1"/>
  <c r="M26" i="1"/>
  <c r="J28" i="1"/>
  <c r="P26" i="1"/>
  <c r="L27" i="1"/>
  <c r="K27" i="1"/>
  <c r="P27" i="1" l="1"/>
  <c r="M27" i="1"/>
  <c r="O28" i="1"/>
  <c r="N28" i="1"/>
  <c r="L28" i="1"/>
  <c r="K28" i="1"/>
  <c r="J4" i="1"/>
  <c r="P28" i="1" l="1"/>
  <c r="M2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<sst xmlns="http://schemas.openxmlformats.org/spreadsheetml/2006/main" count="334" uniqueCount="172">
  <si>
    <t>Start Date</t>
  </si>
  <si>
    <t>Task ID</t>
  </si>
  <si>
    <t>Task</t>
  </si>
  <si>
    <t>Days Req.</t>
  </si>
  <si>
    <t>End Date</t>
  </si>
  <si>
    <t>Status</t>
  </si>
  <si>
    <t>Days Comp.</t>
  </si>
  <si>
    <t>Overall Progress</t>
  </si>
  <si>
    <t>https://analysistabs.com</t>
  </si>
  <si>
    <t>Person 1</t>
  </si>
  <si>
    <t>Progress</t>
  </si>
  <si>
    <t>Person 2</t>
  </si>
  <si>
    <t>Person 3</t>
  </si>
  <si>
    <t>Person 4</t>
  </si>
  <si>
    <t>Person 5</t>
  </si>
  <si>
    <t>Gantt. Scroll</t>
  </si>
  <si>
    <t>Total Tasks</t>
  </si>
  <si>
    <t>1-25%</t>
  </si>
  <si>
    <t>26-50%</t>
  </si>
  <si>
    <t>51-75%</t>
  </si>
  <si>
    <t>76-99%</t>
  </si>
  <si>
    <t>Completed(100%)</t>
  </si>
  <si>
    <t>Inprogress(1-99%)</t>
  </si>
  <si>
    <t>Not Started(0%)</t>
  </si>
  <si>
    <t>Project</t>
  </si>
  <si>
    <t>All Projects</t>
  </si>
  <si>
    <t>Project 1</t>
  </si>
  <si>
    <t>Project 2</t>
  </si>
  <si>
    <t>Project 3</t>
  </si>
  <si>
    <t>Project 4</t>
  </si>
  <si>
    <t>Project 5</t>
  </si>
  <si>
    <t>Project 6</t>
  </si>
  <si>
    <t>Project 7</t>
  </si>
  <si>
    <t>Project 8</t>
  </si>
  <si>
    <t>Project 9</t>
  </si>
  <si>
    <t>Project 10</t>
  </si>
  <si>
    <t>Start</t>
  </si>
  <si>
    <t>End</t>
  </si>
  <si>
    <t>Days</t>
  </si>
  <si>
    <t>Projects</t>
  </si>
  <si>
    <t>Tasks</t>
  </si>
  <si>
    <t>%Progress</t>
  </si>
  <si>
    <t>Responsible</t>
  </si>
  <si>
    <t>Remaining</t>
  </si>
  <si>
    <r>
      <rPr>
        <sz val="11"/>
        <color rgb="FF00A0C8"/>
        <rFont val="Webdings"/>
        <family val="1"/>
        <charset val="2"/>
      </rPr>
      <t>i</t>
    </r>
    <r>
      <rPr>
        <sz val="11"/>
        <color rgb="FF00A0C8"/>
        <rFont val="Calibri"/>
        <family val="2"/>
        <scheme val="minor"/>
      </rPr>
      <t xml:space="preserve"> Please do not delete this worksheet. Instead, you can hide the sheet.</t>
    </r>
  </si>
  <si>
    <t>Visit us for more Free Templates and Premium Templates</t>
  </si>
  <si>
    <t>Please 
Visit us</t>
  </si>
  <si>
    <r>
      <t>Please share your feedback or ask questions, Email:</t>
    </r>
    <r>
      <rPr>
        <sz val="12"/>
        <color rgb="FF00A0C8"/>
        <rFont val="Calibri"/>
        <family val="2"/>
        <scheme val="minor"/>
      </rPr>
      <t xml:space="preserve"> info@analysistabs.com</t>
    </r>
  </si>
  <si>
    <r>
      <t xml:space="preserve">Email </t>
    </r>
    <r>
      <rPr>
        <sz val="11"/>
        <color theme="9"/>
        <rFont val="Webdings"/>
        <family val="1"/>
        <charset val="2"/>
      </rPr>
      <t>4</t>
    </r>
  </si>
  <si>
    <r>
      <rPr>
        <sz val="12"/>
        <color theme="7"/>
        <rFont val="Calibri"/>
        <family val="2"/>
        <scheme val="minor"/>
      </rPr>
      <t xml:space="preserve">Analysistabs </t>
    </r>
    <r>
      <rPr>
        <sz val="12"/>
        <color theme="7"/>
        <rFont val="Calibri"/>
        <family val="2"/>
      </rPr>
      <t>™</t>
    </r>
    <r>
      <rPr>
        <sz val="12"/>
        <color theme="1"/>
        <rFont val="Calibri"/>
        <family val="2"/>
        <scheme val="minor"/>
      </rPr>
      <t xml:space="preserve"> is developing Free and Premium l Project Management Templates.
</t>
    </r>
    <r>
      <rPr>
        <sz val="5"/>
        <color theme="1"/>
        <rFont val="Calibri"/>
        <family val="2"/>
        <scheme val="minor"/>
      </rPr>
      <t xml:space="preserve">
</t>
    </r>
    <r>
      <rPr>
        <sz val="12"/>
        <color theme="1"/>
        <rFont val="Calibri"/>
        <family val="2"/>
        <scheme val="minor"/>
      </rPr>
      <t>Please do not share this downloaded file. Instead, you can share our free template page link with your colleagues and friends, it helps us to create better tools and more templates.</t>
    </r>
  </si>
  <si>
    <r>
      <t xml:space="preserve">Share </t>
    </r>
    <r>
      <rPr>
        <sz val="11"/>
        <color theme="9"/>
        <rFont val="Webdings"/>
        <family val="1"/>
        <charset val="2"/>
      </rPr>
      <t>4</t>
    </r>
  </si>
  <si>
    <r>
      <t xml:space="preserve">Usage </t>
    </r>
    <r>
      <rPr>
        <sz val="11"/>
        <color theme="9"/>
        <rFont val="Webdings"/>
        <family val="1"/>
        <charset val="2"/>
      </rPr>
      <t>4</t>
    </r>
  </si>
  <si>
    <r>
      <t xml:space="preserve">Info </t>
    </r>
    <r>
      <rPr>
        <sz val="11"/>
        <color theme="9"/>
        <rFont val="Webdings"/>
        <family val="1"/>
        <charset val="2"/>
      </rPr>
      <t>4</t>
    </r>
  </si>
  <si>
    <t>Free Excel Template by analysistabs.com</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</si>
  <si>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</si>
  <si>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t>https://analysistabs.com/project/management/</t>
  </si>
  <si>
    <t>Link:</t>
  </si>
  <si>
    <t>The templates (.xlsx,.xlsm, .docx, .pptx) files should not be shared with others. Instead, you can share following web page link of this template.</t>
  </si>
  <si>
    <t>You must not remove our copyright notices and Licence sheets from the template</t>
  </si>
  <si>
    <t>You are not allowed to share our template via Emails, Shared drives, Common Folders, Websites, and Social media</t>
  </si>
  <si>
    <t>You are not allowed to share this template, or the screenshots/ images produced using this template with sample data provided in the template.</t>
  </si>
  <si>
    <t>Reproducing of this template is not permitted for reselling, rebranding, team usage, company usage, training and any other business purpose.</t>
  </si>
  <si>
    <t>You are NOT Allowed</t>
  </si>
  <si>
    <t>You can make copies for your own use</t>
  </si>
  <si>
    <t>You can share the template page link:(https://analysistabs.com/project/management/)</t>
  </si>
  <si>
    <t>Individual users are permitted to use this template for their personal use only</t>
  </si>
  <si>
    <t>You are Allowed</t>
  </si>
  <si>
    <r>
      <rPr>
        <b/>
        <sz val="11"/>
        <color theme="1"/>
        <rFont val="Calibri"/>
        <family val="2"/>
        <scheme val="minor"/>
      </rPr>
      <t>Single User License</t>
    </r>
    <r>
      <rPr>
        <sz val="11"/>
        <color theme="1"/>
        <rFont val="Calibri"/>
        <family val="2"/>
        <scheme val="minor"/>
      </rPr>
      <t xml:space="preserve">: Allows 1 (Personal Use Only). </t>
    </r>
  </si>
  <si>
    <r>
      <rPr>
        <b/>
        <sz val="12"/>
        <color theme="1"/>
        <rFont val="Calibri"/>
        <family val="2"/>
        <scheme val="minor"/>
      </rPr>
      <t>Licensed Product</t>
    </r>
    <r>
      <rPr>
        <sz val="12"/>
        <color theme="1"/>
        <rFont val="Calibri"/>
        <family val="2"/>
        <scheme val="minor"/>
      </rPr>
      <t xml:space="preserve">: Single User License to Analysistabs™ Project Plan Template </t>
    </r>
  </si>
  <si>
    <r>
      <t>This Template/Excel File and sample data is created by Analysistabs</t>
    </r>
    <r>
      <rPr>
        <sz val="12"/>
        <color theme="1"/>
        <rFont val="Calibri"/>
        <family val="2"/>
      </rPr>
      <t>™</t>
    </r>
  </si>
  <si>
    <t xml:space="preserve">Analysistabs™ License Agreement </t>
  </si>
  <si>
    <t>License Terms</t>
  </si>
  <si>
    <r>
      <rPr>
        <sz val="11"/>
        <color rgb="FF00A0C8"/>
        <rFont val="Webdings"/>
        <family val="1"/>
        <charset val="2"/>
      </rPr>
      <t>i</t>
    </r>
    <r>
      <rPr>
        <sz val="11"/>
        <color rgb="FF00A0C8"/>
        <rFont val="Calibri"/>
        <family val="2"/>
        <scheme val="minor"/>
      </rPr>
      <t xml:space="preserve"> This is a free template, you can use this template to plan a small project with 25 tasks, check our premium templates for multiple projects and more features.</t>
    </r>
  </si>
  <si>
    <r>
      <t xml:space="preserve">Please let us know your feedback | Email: </t>
    </r>
    <r>
      <rPr>
        <sz val="11"/>
        <color theme="7"/>
        <rFont val="Calibri"/>
        <family val="2"/>
        <scheme val="minor"/>
      </rPr>
      <t>info@analysistabs.com</t>
    </r>
  </si>
  <si>
    <t>Days Required</t>
  </si>
  <si>
    <t>Project Management</t>
  </si>
  <si>
    <t>Project 1 - Task 1</t>
  </si>
  <si>
    <t>Project 3 - Task 1</t>
  </si>
  <si>
    <t>Project 1 - Task 2</t>
  </si>
  <si>
    <t>Project 1 - Task 3</t>
  </si>
  <si>
    <t>Project 1 - Task 4</t>
  </si>
  <si>
    <t>Project 1 - Task 5</t>
  </si>
  <si>
    <t>Project 1 - Task 6</t>
  </si>
  <si>
    <t>Project 1 - Task 7</t>
  </si>
  <si>
    <t>Project 1 - Task 8</t>
  </si>
  <si>
    <t>Project 1 - Task 9</t>
  </si>
  <si>
    <t>Project 2 - Task 1</t>
  </si>
  <si>
    <t>Project 2 - Task 2</t>
  </si>
  <si>
    <t>Project 2 - Task 3</t>
  </si>
  <si>
    <t>Project 2 - Task 4</t>
  </si>
  <si>
    <t>Project 2 - Task 5</t>
  </si>
  <si>
    <t>Project 2 - Task 6</t>
  </si>
  <si>
    <t>Project 2 - Task 7</t>
  </si>
  <si>
    <t>Project 2 - Task 8</t>
  </si>
  <si>
    <t>Project 2 - Task 9</t>
  </si>
  <si>
    <t>Project 2 - Task 10</t>
  </si>
  <si>
    <t>Project 3 - Task 2</t>
  </si>
  <si>
    <t>Project 3 - Task 3</t>
  </si>
  <si>
    <t>Project 3 - Task 4</t>
  </si>
  <si>
    <t>Project 3 - Task 5</t>
  </si>
  <si>
    <t>Project 3 - Task 6</t>
  </si>
  <si>
    <t>Project 4 - Task 1</t>
  </si>
  <si>
    <t>Project 4 - Task 2</t>
  </si>
  <si>
    <t>Project 4 - Task 3</t>
  </si>
  <si>
    <t>Project 4 - Task 4</t>
  </si>
  <si>
    <t>Project 4 - Task 5</t>
  </si>
  <si>
    <t>Project 4 - Task 6</t>
  </si>
  <si>
    <t>Project 4 - Task 7</t>
  </si>
  <si>
    <t>Project 5 - Task 1</t>
  </si>
  <si>
    <t>Project 5 - Task 2</t>
  </si>
  <si>
    <t>Project 5 - Task 3</t>
  </si>
  <si>
    <t>Project 5 - Task 4</t>
  </si>
  <si>
    <t>Project 5 - Task 5</t>
  </si>
  <si>
    <t>Project 5 - Task 6</t>
  </si>
  <si>
    <t>Project 5 - Task 7</t>
  </si>
  <si>
    <t>Project 5 - Task 8</t>
  </si>
  <si>
    <t>Project 6 - Task 1</t>
  </si>
  <si>
    <t>Project 6 - Task 2</t>
  </si>
  <si>
    <t>Project 6 - Task 3</t>
  </si>
  <si>
    <t>Project 6 - Task 4</t>
  </si>
  <si>
    <t>Project 6 - Task 5</t>
  </si>
  <si>
    <t>Project 6 - Task 6</t>
  </si>
  <si>
    <t>Project 6 - Task 7</t>
  </si>
  <si>
    <t>Project 6 - Task 8</t>
  </si>
  <si>
    <t>Project 7 - Task 1</t>
  </si>
  <si>
    <t>Project 7 - Task 2</t>
  </si>
  <si>
    <t>Project 7 - Task 3</t>
  </si>
  <si>
    <t>Project 7 - Task 4</t>
  </si>
  <si>
    <t>Project 7 - Task 5</t>
  </si>
  <si>
    <t>Project 7 - Task 6</t>
  </si>
  <si>
    <t>Project 7 - Task 7</t>
  </si>
  <si>
    <t>Project 7 - Task 8</t>
  </si>
  <si>
    <t>Project 7 - Task 9</t>
  </si>
  <si>
    <t>Project 8 - Task 1</t>
  </si>
  <si>
    <t>Project 8 - Task 2</t>
  </si>
  <si>
    <t>Project 8 - Task 3</t>
  </si>
  <si>
    <t>Project 8 - Task 4</t>
  </si>
  <si>
    <t>Project 8 - Task 5</t>
  </si>
  <si>
    <t>Project 8 - Task 6</t>
  </si>
  <si>
    <t>Project 8 - Task 7</t>
  </si>
  <si>
    <t>Project 8 - Task 8</t>
  </si>
  <si>
    <t>Project 8 - Task 9</t>
  </si>
  <si>
    <t>Project 8 - Task 10</t>
  </si>
  <si>
    <t>Project 8 - Task 11</t>
  </si>
  <si>
    <t>Project 9 - Task 1</t>
  </si>
  <si>
    <t>Project 9 - Task 2</t>
  </si>
  <si>
    <t>Project 9 - Task 3</t>
  </si>
  <si>
    <t>Project 9 - Task 4</t>
  </si>
  <si>
    <t>Project 10 - Task 1</t>
  </si>
  <si>
    <t>Project 10 - Task 2</t>
  </si>
  <si>
    <t>Project 10 - Task 3</t>
  </si>
  <si>
    <t>Project 10 - Task 4</t>
  </si>
  <si>
    <t>Project 10 - Task 5</t>
  </si>
  <si>
    <t>Project 10 - Task 6</t>
  </si>
  <si>
    <t>Project 10 - Task 7</t>
  </si>
  <si>
    <t>Project 10 - Task 8</t>
  </si>
  <si>
    <t>Overall
Progress</t>
  </si>
  <si>
    <t>Top Tasks</t>
  </si>
  <si>
    <t>MANDAYS</t>
  </si>
  <si>
    <t>PROJECTS</t>
  </si>
  <si>
    <t>TASKS</t>
  </si>
  <si>
    <t>TASKS - COMPLETED</t>
  </si>
  <si>
    <t>KEY NOTES</t>
  </si>
  <si>
    <t>TASKS DUE THIS WEEK</t>
  </si>
  <si>
    <t>TOP RISKS</t>
  </si>
  <si>
    <t>DASHBOARD</t>
  </si>
  <si>
    <t>GANTT VIEW</t>
  </si>
  <si>
    <t>Project Gantt. Template Designed By: PNRao</t>
  </si>
  <si>
    <r>
      <t xml:space="preserve"> Select a Project </t>
    </r>
    <r>
      <rPr>
        <sz val="12"/>
        <color theme="9"/>
        <rFont val="Webdings"/>
        <family val="1"/>
        <charset val="2"/>
      </rPr>
      <t>4</t>
    </r>
  </si>
  <si>
    <t>Project Management Dashboard Template</t>
  </si>
  <si>
    <t>Excel Project Management Dashboard Template for Multiple Project Management</t>
  </si>
  <si>
    <t xml:space="preserve">Go to 'Projects Summary' sheet, enter the Project Details. And go to 'Data Sheet' Sheet and enter the Tasks and Timelines in the Required Columns of the Data Table.
Dashboard and Gantt chart, it is updated automatically based on your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</si>
</sst>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409]d\-mmm\-yyyy;@"/>
    <numFmt numFmtId="166" formatCode="[$-409]d\-mmm;@"/>
    <numFmt numFmtId="167" formatCode="[$-409]dd\-mmm\-yy;@"/>
  </numFmts>
  <fonts count="68">
    <font>
      <sz val="11"/>
      <color theme="1"/>
      <name val="Calibri"/>
      <family val="2"/>
      <scheme val="minor"/>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sz val="11"/>
      <color theme="2"/>
      <name val="Calibri"/>
      <family val="2"/>
      <scheme val="minor"/>
    </font>
    <font>
      <sz val="11"/>
      <color theme="9"/>
      <name val="Calibri"/>
      <family val="2"/>
      <scheme val="minor"/>
    </font>
    <font>
      <sz val="10"/>
      <color theme="9"/>
      <name val="Calibri"/>
      <family val="2"/>
      <scheme val="minor"/>
    </font>
    <font>
      <b/>
      <sz val="10"/>
      <color theme="1" tint="0.749992370372631"/>
      <name val="Calibri"/>
      <family val="2"/>
      <scheme val="minor"/>
    </font>
    <font>
      <sz val="11"/>
      <color theme="1"/>
      <name val="Webdings"/>
      <family val="1"/>
      <charset val="2"/>
    </font>
    <font>
      <sz val="11"/>
      <color theme="3" tint="0.249977111117893"/>
      <name val="Calibri"/>
      <family val="2"/>
      <scheme val="minor"/>
    </font>
    <font>
      <sz val="11"/>
      <color theme="1" tint="0.499984740745262"/>
      <name val="Calibri"/>
      <family val="2"/>
      <scheme val="minor"/>
    </font>
    <font>
      <sz val="9"/>
      <color theme="1"/>
      <name val="Calibri"/>
      <family val="2"/>
      <scheme val="minor"/>
    </font>
    <font>
      <b/>
      <sz val="11"/>
      <color theme="3" tint="0.249977111117893"/>
      <name val="Calibri"/>
      <family val="2"/>
      <scheme val="minor"/>
    </font>
    <font>
      <i/>
      <sz val="11"/>
      <color theme="3" tint="0.249977111117893"/>
      <name val="Calibri"/>
      <family val="2"/>
      <scheme val="minor"/>
    </font>
    <font>
      <sz val="10"/>
      <color theme="2"/>
      <name val="Calibri"/>
      <family val="2"/>
      <scheme val="minor"/>
    </font>
    <font>
      <sz val="12"/>
      <color theme="0"/>
      <name val="Calibri"/>
      <family val="2"/>
      <scheme val="minor"/>
    </font>
    <font>
      <b/>
      <sz val="11"/>
      <color theme="0"/>
      <name val="Calibri"/>
      <family val="2"/>
      <scheme val="minor"/>
    </font>
    <font>
      <b/>
      <sz val="11"/>
      <color theme="1"/>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b/>
      <sz val="18"/>
      <color theme="0"/>
      <name val="Calibri"/>
      <family val="2"/>
      <scheme val="minor"/>
    </font>
    <font>
      <sz val="12"/>
      <color theme="1"/>
      <name val="Calibri"/>
      <family val="2"/>
      <scheme val="minor"/>
    </font>
    <font>
      <sz val="1"/>
      <color theme="0"/>
      <name val="Calibri"/>
      <family val="2"/>
      <scheme val="minor"/>
    </font>
    <font>
      <b/>
      <sz val="16"/>
      <color theme="9"/>
      <name val="Calibri"/>
      <family val="2"/>
      <scheme val="minor"/>
    </font>
    <font>
      <b/>
      <sz val="11"/>
      <color theme="6" tint="-0.249977111117893"/>
      <name val="Calibri"/>
      <family val="2"/>
      <scheme val="minor"/>
    </font>
    <font>
      <sz val="12"/>
      <color rgb="FF00A0C8"/>
      <name val="Calibri"/>
      <family val="2"/>
      <scheme val="minor"/>
    </font>
    <font>
      <sz val="11"/>
      <color theme="9"/>
      <name val="Webdings"/>
      <family val="1"/>
      <charset val="2"/>
    </font>
    <font>
      <b/>
      <sz val="28"/>
      <color theme="1"/>
      <name val="Bahnschrift"/>
      <family val="2"/>
    </font>
    <font>
      <sz val="12"/>
      <color theme="7"/>
      <name val="Calibri"/>
      <family val="2"/>
      <scheme val="minor"/>
    </font>
    <font>
      <sz val="12"/>
      <color theme="7"/>
      <name val="Calibri"/>
      <family val="2"/>
    </font>
    <font>
      <sz val="5"/>
      <color theme="1"/>
      <name val="Calibri"/>
      <family val="2"/>
      <scheme val="minor"/>
    </font>
    <font>
      <sz val="12"/>
      <color theme="9"/>
      <name val="Calibri"/>
      <family val="2"/>
      <scheme val="minor"/>
    </font>
    <font>
      <b/>
      <sz val="14"/>
      <color theme="7" tint="0.39997558519241921"/>
      <name val="Bahnschrift"/>
      <family val="2"/>
    </font>
    <font>
      <b/>
      <sz val="18"/>
      <color theme="2"/>
      <name val="Calibri"/>
      <family val="2"/>
      <scheme val="minor"/>
    </font>
    <font>
      <b/>
      <sz val="48"/>
      <color theme="1"/>
      <name val="Bahnschrift"/>
      <family val="2"/>
    </font>
    <font>
      <b/>
      <sz val="48"/>
      <color theme="7"/>
      <name val="Bahnschrift"/>
      <family val="2"/>
    </font>
    <font>
      <b/>
      <sz val="26"/>
      <color theme="7" tint="-0.499984740745262"/>
      <name val="Bahnschrift"/>
      <family val="2"/>
    </font>
    <font>
      <sz val="20"/>
      <color theme="1"/>
      <name val="Calibri"/>
      <family val="2"/>
      <scheme val="minor"/>
    </font>
    <font>
      <sz val="18"/>
      <name val="Webdings"/>
      <family val="1"/>
      <charset val="2"/>
    </font>
    <font>
      <u/>
      <sz val="11"/>
      <color rgb="FF00A0C8"/>
      <name val="Calibri"/>
      <family val="2"/>
      <scheme val="minor"/>
    </font>
    <font>
      <sz val="18"/>
      <color rgb="FF00A0C8"/>
      <name val="Webdings"/>
      <family val="1"/>
      <charset val="2"/>
    </font>
    <font>
      <sz val="11"/>
      <name val="Webdings"/>
      <family val="1"/>
      <charset val="2"/>
    </font>
    <font>
      <sz val="12"/>
      <color theme="1"/>
      <name val="Calibri"/>
      <family val="2"/>
    </font>
    <font>
      <b/>
      <sz val="20"/>
      <color rgb="FF00A0C8"/>
      <name val="Calibri"/>
      <family val="2"/>
      <scheme val="minor"/>
    </font>
    <font>
      <b/>
      <sz val="12"/>
      <color theme="7"/>
      <name val="Calibri"/>
      <family val="2"/>
      <scheme val="minor"/>
    </font>
    <font>
      <b/>
      <i/>
      <sz val="11"/>
      <color theme="0"/>
      <name val="Calibri"/>
      <family val="2"/>
      <scheme val="minor"/>
    </font>
    <font>
      <b/>
      <i/>
      <sz val="11"/>
      <color theme="9"/>
      <name val="Calibri"/>
      <family val="2"/>
      <scheme val="minor"/>
    </font>
    <font>
      <sz val="11"/>
      <color theme="7"/>
      <name val="Calibri"/>
      <family val="2"/>
      <scheme val="minor"/>
    </font>
    <font>
      <b/>
      <sz val="11"/>
      <color theme="7"/>
      <name val="Calibri"/>
      <family val="2"/>
      <scheme val="minor"/>
    </font>
    <font>
      <b/>
      <sz val="22"/>
      <color theme="0"/>
      <name val="Bahnschrift"/>
      <family val="2"/>
    </font>
    <font>
      <sz val="11"/>
      <color theme="0"/>
      <name val="Calibri"/>
      <family val="2"/>
      <scheme val="minor"/>
    </font>
    <font>
      <sz val="12"/>
      <color theme="1"/>
      <name val="Bahnschrift"/>
      <family val="2"/>
    </font>
    <font>
      <sz val="11"/>
      <color theme="1"/>
      <name val="Bahnschrift"/>
      <family val="2"/>
    </font>
    <font>
      <sz val="12"/>
      <color theme="9"/>
      <name val="Bahnschrift"/>
      <family val="2"/>
    </font>
    <font>
      <sz val="12"/>
      <color theme="9"/>
      <name val="Webdings"/>
      <family val="1"/>
      <charset val="2"/>
    </font>
    <font>
      <b/>
      <sz val="16"/>
      <color theme="0"/>
      <name val="Bahnschrift"/>
      <family val="2"/>
    </font>
    <font>
      <sz val="14"/>
      <color theme="1"/>
      <name val="Bahnschrift"/>
      <family val="2"/>
    </font>
    <font>
      <sz val="16"/>
      <color theme="1"/>
      <name val="Bahnschrift"/>
      <family val="2"/>
    </font>
    <font>
      <b/>
      <sz val="24"/>
      <color theme="7" tint="-0.499984740745262"/>
      <name val="Bahnschrift"/>
      <family val="2"/>
    </font>
    <font>
      <b/>
      <i/>
      <sz val="11"/>
      <color theme="7" tint="0.39997558519241921"/>
      <name val="Calibri"/>
      <family val="2"/>
      <scheme val="minor"/>
    </font>
    <font>
      <sz val="11"/>
      <color theme="7" tint="0.39997558519241921"/>
      <name val="Calibri"/>
      <family val="2"/>
      <scheme val="minor"/>
    </font>
    <font>
      <sz val="11"/>
      <color theme="0" tint="-4.9989318521683403E-2"/>
      <name val="Calibri"/>
      <family val="2"/>
      <scheme val="minor"/>
    </font>
  </fonts>
  <fills count="19">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tint="-0.249977111117893"/>
        <bgColor indexed="64"/>
      </patternFill>
    </fill>
    <fill>
      <patternFill patternType="solid">
        <fgColor rgb="FF00A0C8"/>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1" tint="0.89999084444715716"/>
        <bgColor indexed="64"/>
      </patternFill>
    </fill>
  </fills>
  <borders count="26">
    <border>
      <left/>
      <right/>
      <top/>
      <bottom/>
      <diagonal/>
    </border>
    <border>
      <left/>
      <right style="thick">
        <color theme="0"/>
      </right>
      <top/>
      <bottom/>
      <diagonal/>
    </border>
    <border>
      <left/>
      <right style="thin">
        <color theme="0" tint="-0.14996795556505021"/>
      </right>
      <top/>
      <bottom/>
      <diagonal/>
    </border>
    <border>
      <left/>
      <right style="thin">
        <color theme="2" tint="-9.9887081514938816E-2"/>
      </right>
      <top/>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style="thin">
        <color theme="2" tint="-9.985656300546282E-2"/>
      </left>
      <right style="thin">
        <color theme="2" tint="-9.985656300546282E-2"/>
      </right>
      <top/>
      <bottom style="thin">
        <color theme="2" tint="-9.985656300546282E-2"/>
      </bottom>
      <diagonal/>
    </border>
    <border>
      <left/>
      <right/>
      <top style="thick">
        <color theme="2"/>
      </top>
      <bottom/>
      <diagonal/>
    </border>
    <border>
      <left style="thin">
        <color theme="1" tint="0.89996032593768116"/>
      </left>
      <right/>
      <top style="thin">
        <color theme="1" tint="0.89996032593768116"/>
      </top>
      <bottom/>
      <diagonal/>
    </border>
    <border>
      <left/>
      <right/>
      <top style="thin">
        <color theme="1" tint="0.89996032593768116"/>
      </top>
      <bottom/>
      <diagonal/>
    </border>
    <border>
      <left style="thin">
        <color theme="1" tint="0.89996032593768116"/>
      </left>
      <right/>
      <top/>
      <bottom/>
      <diagonal/>
    </border>
    <border>
      <left/>
      <right/>
      <top/>
      <bottom style="thin">
        <color theme="1" tint="0.89996032593768116"/>
      </bottom>
      <diagonal/>
    </border>
    <border>
      <left style="thin">
        <color theme="2" tint="-9.985656300546282E-2"/>
      </left>
      <right style="thin">
        <color theme="2" tint="-9.985656300546282E-2"/>
      </right>
      <top style="thin">
        <color theme="2" tint="-9.985656300546282E-2"/>
      </top>
      <bottom style="thin">
        <color theme="1" tint="0.89996032593768116"/>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ck">
        <color theme="7" tint="0.79998168889431442"/>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style="thick">
        <color theme="7" tint="0.79998168889431442"/>
      </left>
      <right/>
      <top style="thick">
        <color theme="7" tint="0.79998168889431442"/>
      </top>
      <bottom style="thick">
        <color theme="7" tint="0.79998168889431442"/>
      </bottom>
      <diagonal/>
    </border>
    <border>
      <left/>
      <right style="thin">
        <color theme="7" tint="0.79998168889431442"/>
      </right>
      <top/>
      <bottom/>
      <diagonal/>
    </border>
    <border>
      <left style="thin">
        <color theme="7" tint="0.79998168889431442"/>
      </left>
      <right style="thin">
        <color theme="7" tint="0.79998168889431442"/>
      </right>
      <top/>
      <bottom/>
      <diagonal/>
    </border>
    <border>
      <left style="thin">
        <color theme="7" tint="0.79998168889431442"/>
      </left>
      <right style="thin">
        <color theme="2" tint="-9.9887081514938816E-2"/>
      </right>
      <top/>
      <bottom/>
      <diagonal/>
    </border>
    <border>
      <left/>
      <right style="thin">
        <color theme="1" tint="0.89996032593768116"/>
      </right>
      <top/>
      <bottom/>
      <diagonal/>
    </border>
    <border>
      <left/>
      <right/>
      <top/>
      <bottom style="thin">
        <color theme="0" tint="-0.34998626667073579"/>
      </bottom>
      <diagonal/>
    </border>
    <border>
      <left/>
      <right/>
      <top/>
      <bottom style="thin">
        <color theme="7" tint="0.59996337778862885"/>
      </bottom>
      <diagonal/>
    </border>
    <border>
      <left style="thin">
        <color theme="2" tint="-9.9887081514938816E-2"/>
      </left>
      <right/>
      <top/>
      <bottom/>
      <diagonal/>
    </border>
    <border>
      <left style="thin">
        <color theme="7" tint="0.59996337778862885"/>
      </left>
      <right/>
      <top/>
      <bottom/>
      <diagonal/>
    </border>
  </borders>
  <cellStyleXfs count="6">
    <xf numFmtId="0" fontId="0" fillId="0" borderId="0"/>
    <xf numFmtId="0" fontId="2" fillId="2" borderId="1" applyNumberFormat="0" applyAlignment="0">
      <alignment horizontal="left" indent="1"/>
    </xf>
    <xf numFmtId="0" fontId="2" fillId="3" borderId="1">
      <alignment horizontal="left" indent="1"/>
    </xf>
    <xf numFmtId="0" fontId="3" fillId="4" borderId="0" applyNumberFormat="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170">
    <xf numFmtId="0" fontId="0" fillId="0" borderId="0" xfId="0"/>
    <xf numFmtId="0" fontId="5" fillId="5" borderId="0" xfId="0" applyFont="1" applyFill="1"/>
    <xf numFmtId="164" fontId="5" fillId="5" borderId="0" xfId="3" applyNumberFormat="1" applyFont="1" applyFill="1" applyBorder="1" applyAlignment="1">
      <alignment horizontal="center"/>
    </xf>
    <xf numFmtId="164" fontId="5" fillId="5" borderId="0" xfId="0" applyNumberFormat="1" applyFont="1" applyFill="1" applyAlignment="1">
      <alignment horizontal="center"/>
    </xf>
    <xf numFmtId="164" fontId="5" fillId="5" borderId="3" xfId="0" applyNumberFormat="1" applyFont="1" applyFill="1" applyBorder="1" applyAlignment="1">
      <alignment horizontal="center"/>
    </xf>
    <xf numFmtId="14" fontId="5" fillId="0" borderId="0" xfId="0" applyNumberFormat="1" applyFont="1" applyProtection="1">
      <protection locked="0"/>
    </xf>
    <xf numFmtId="14" fontId="5" fillId="0" borderId="3" xfId="0" applyNumberFormat="1" applyFont="1" applyBorder="1" applyProtection="1">
      <protection locked="0"/>
    </xf>
    <xf numFmtId="0" fontId="5" fillId="0" borderId="0" xfId="0" applyFont="1" applyProtection="1">
      <protection locked="0"/>
    </xf>
    <xf numFmtId="0" fontId="0" fillId="0" borderId="0" xfId="0" applyProtection="1">
      <protection locked="0"/>
    </xf>
    <xf numFmtId="14" fontId="5" fillId="0" borderId="4" xfId="0" applyNumberFormat="1" applyFont="1" applyBorder="1" applyProtection="1">
      <protection locked="0"/>
    </xf>
    <xf numFmtId="14" fontId="5" fillId="0" borderId="5" xfId="0" applyNumberFormat="1" applyFont="1" applyBorder="1" applyProtection="1">
      <protection locked="0"/>
    </xf>
    <xf numFmtId="0" fontId="0" fillId="7" borderId="0" xfId="0" applyFill="1"/>
    <xf numFmtId="0" fontId="0" fillId="10" borderId="0" xfId="0" applyFill="1"/>
    <xf numFmtId="0" fontId="5" fillId="6" borderId="6" xfId="0" applyFont="1" applyFill="1" applyBorder="1" applyProtection="1">
      <protection locked="0"/>
    </xf>
    <xf numFmtId="9" fontId="5" fillId="6" borderId="6" xfId="5" applyFont="1" applyFill="1" applyBorder="1" applyAlignment="1" applyProtection="1">
      <alignment horizontal="center"/>
      <protection locked="0"/>
    </xf>
    <xf numFmtId="0" fontId="5" fillId="6" borderId="6" xfId="5" applyNumberFormat="1" applyFont="1" applyFill="1" applyBorder="1" applyAlignment="1" applyProtection="1">
      <alignment horizontal="center"/>
      <protection locked="0"/>
    </xf>
    <xf numFmtId="0" fontId="12" fillId="5" borderId="0" xfId="0" applyFont="1" applyFill="1" applyAlignment="1">
      <alignment vertical="center"/>
    </xf>
    <xf numFmtId="0" fontId="12" fillId="5" borderId="0" xfId="0" applyFont="1" applyFill="1" applyAlignment="1">
      <alignment horizontal="center" vertical="center"/>
    </xf>
    <xf numFmtId="0" fontId="5" fillId="6" borderId="6" xfId="0" applyFont="1" applyFill="1" applyBorder="1" applyAlignment="1" applyProtection="1">
      <alignment horizontal="center"/>
      <protection locked="0"/>
    </xf>
    <xf numFmtId="0" fontId="5" fillId="6" borderId="7" xfId="5" applyNumberFormat="1" applyFont="1" applyFill="1" applyBorder="1" applyAlignment="1" applyProtection="1">
      <alignment horizontal="center"/>
      <protection locked="0"/>
    </xf>
    <xf numFmtId="0" fontId="12" fillId="5" borderId="0" xfId="0" applyFont="1" applyFill="1" applyAlignment="1">
      <alignment horizontal="left" vertical="center" indent="1"/>
    </xf>
    <xf numFmtId="0" fontId="5" fillId="6" borderId="6" xfId="0" applyFont="1" applyFill="1" applyBorder="1" applyAlignment="1" applyProtection="1">
      <alignment horizontal="left" indent="1"/>
      <protection locked="0"/>
    </xf>
    <xf numFmtId="0" fontId="0" fillId="0" borderId="0" xfId="0" applyAlignment="1">
      <alignment horizontal="left" indent="1"/>
    </xf>
    <xf numFmtId="0" fontId="0" fillId="0" borderId="8" xfId="0" applyBorder="1"/>
    <xf numFmtId="0" fontId="5" fillId="0" borderId="8" xfId="0" applyFont="1" applyBorder="1"/>
    <xf numFmtId="0" fontId="19" fillId="6" borderId="6" xfId="0" applyFont="1" applyFill="1" applyBorder="1" applyAlignment="1" applyProtection="1">
      <alignment horizontal="left" indent="1"/>
      <protection locked="0"/>
    </xf>
    <xf numFmtId="0" fontId="7" fillId="13" borderId="0" xfId="0" applyFont="1" applyFill="1" applyAlignment="1">
      <alignment vertical="center"/>
    </xf>
    <xf numFmtId="0" fontId="0" fillId="3" borderId="0" xfId="0" applyFill="1"/>
    <xf numFmtId="0" fontId="0" fillId="3" borderId="10" xfId="0" applyFill="1" applyBorder="1"/>
    <xf numFmtId="0" fontId="5" fillId="6" borderId="13" xfId="0" applyFont="1" applyFill="1" applyBorder="1" applyAlignment="1" applyProtection="1">
      <alignment horizontal="left" indent="1"/>
      <protection locked="0"/>
    </xf>
    <xf numFmtId="0" fontId="5" fillId="6" borderId="13" xfId="0" applyFont="1" applyFill="1" applyBorder="1" applyProtection="1">
      <protection locked="0"/>
    </xf>
    <xf numFmtId="0" fontId="5" fillId="6" borderId="13" xfId="0" applyFont="1" applyFill="1" applyBorder="1" applyAlignment="1" applyProtection="1">
      <alignment horizontal="center"/>
      <protection locked="0"/>
    </xf>
    <xf numFmtId="9" fontId="5" fillId="6" borderId="13" xfId="5" applyFont="1" applyFill="1" applyBorder="1" applyAlignment="1" applyProtection="1">
      <alignment horizontal="center"/>
      <protection locked="0"/>
    </xf>
    <xf numFmtId="0" fontId="5" fillId="6" borderId="13" xfId="5" applyNumberFormat="1" applyFont="1" applyFill="1" applyBorder="1" applyAlignment="1" applyProtection="1">
      <alignment horizontal="center"/>
      <protection locked="0"/>
    </xf>
    <xf numFmtId="0" fontId="19" fillId="6" borderId="13" xfId="0" applyFont="1" applyFill="1" applyBorder="1" applyAlignment="1" applyProtection="1">
      <alignment horizontal="left" indent="1"/>
      <protection locked="0"/>
    </xf>
    <xf numFmtId="14" fontId="5" fillId="0" borderId="12" xfId="0" applyNumberFormat="1" applyFont="1" applyBorder="1" applyProtection="1">
      <protection locked="0"/>
    </xf>
    <xf numFmtId="0" fontId="0" fillId="0" borderId="0" xfId="0" applyAlignment="1">
      <alignment horizontal="center"/>
    </xf>
    <xf numFmtId="0" fontId="0" fillId="0" borderId="0" xfId="0" applyAlignment="1">
      <alignment horizontal="left"/>
    </xf>
    <xf numFmtId="9" fontId="0" fillId="0" borderId="0" xfId="0" applyNumberFormat="1" applyAlignment="1">
      <alignment horizontal="left"/>
    </xf>
    <xf numFmtId="0" fontId="0" fillId="11" borderId="14" xfId="0" applyFill="1" applyBorder="1"/>
    <xf numFmtId="14" fontId="0" fillId="11" borderId="14" xfId="0" applyNumberFormat="1" applyFill="1" applyBorder="1"/>
    <xf numFmtId="9" fontId="0" fillId="11" borderId="14" xfId="5" applyFont="1" applyFill="1" applyBorder="1" applyAlignment="1">
      <alignment horizontal="center"/>
    </xf>
    <xf numFmtId="0" fontId="0" fillId="0" borderId="14" xfId="0" applyBorder="1"/>
    <xf numFmtId="0" fontId="23" fillId="0" borderId="0" xfId="0" applyFont="1" applyAlignment="1">
      <alignment vertical="center"/>
    </xf>
    <xf numFmtId="0" fontId="0" fillId="14" borderId="0" xfId="0" applyFill="1"/>
    <xf numFmtId="0" fontId="27" fillId="0" borderId="0" xfId="0" applyFont="1"/>
    <xf numFmtId="0" fontId="28" fillId="0" borderId="0" xfId="0" applyFont="1"/>
    <xf numFmtId="0" fontId="29" fillId="10" borderId="0" xfId="0" applyFont="1" applyFill="1" applyAlignment="1">
      <alignment horizontal="left" vertical="center" wrapText="1"/>
    </xf>
    <xf numFmtId="0" fontId="0" fillId="5" borderId="0" xfId="0" applyFill="1" applyAlignment="1">
      <alignment horizontal="left" vertical="center" wrapText="1" indent="1"/>
    </xf>
    <xf numFmtId="0" fontId="30" fillId="5" borderId="0" xfId="0" applyFont="1" applyFill="1" applyAlignment="1">
      <alignment horizontal="left" vertical="center" wrapText="1"/>
    </xf>
    <xf numFmtId="0" fontId="10" fillId="5" borderId="0" xfId="0" applyFont="1" applyFill="1" applyAlignment="1">
      <alignment horizontal="center" vertical="center" wrapText="1"/>
    </xf>
    <xf numFmtId="0" fontId="9" fillId="5" borderId="0" xfId="0" applyFont="1" applyFill="1" applyAlignment="1">
      <alignment horizontal="center" vertical="center" wrapText="1"/>
    </xf>
    <xf numFmtId="0" fontId="27" fillId="7" borderId="0" xfId="0" applyFont="1" applyFill="1" applyAlignment="1">
      <alignment vertical="center" wrapText="1"/>
    </xf>
    <xf numFmtId="0" fontId="27" fillId="12" borderId="0" xfId="0" applyFont="1" applyFill="1" applyAlignment="1">
      <alignment vertical="center" wrapText="1"/>
    </xf>
    <xf numFmtId="0" fontId="10" fillId="12" borderId="0" xfId="0" applyFont="1" applyFill="1" applyAlignment="1">
      <alignment vertical="center" wrapText="1"/>
    </xf>
    <xf numFmtId="0" fontId="37" fillId="7" borderId="0" xfId="0" applyFont="1" applyFill="1" applyAlignment="1">
      <alignment vertical="center" wrapText="1"/>
    </xf>
    <xf numFmtId="0" fontId="10" fillId="12" borderId="0" xfId="0" applyFont="1" applyFill="1"/>
    <xf numFmtId="0" fontId="0" fillId="7" borderId="0" xfId="0" applyFill="1" applyAlignment="1">
      <alignment horizontal="left" wrapText="1" indent="1"/>
    </xf>
    <xf numFmtId="0" fontId="0" fillId="12" borderId="0" xfId="0" applyFill="1" applyAlignment="1">
      <alignment horizontal="left" wrapText="1" indent="1"/>
    </xf>
    <xf numFmtId="0" fontId="39" fillId="7" borderId="0" xfId="0" applyFont="1" applyFill="1" applyAlignment="1">
      <alignment vertical="center"/>
    </xf>
    <xf numFmtId="0" fontId="39" fillId="14" borderId="0" xfId="0" applyFont="1" applyFill="1" applyAlignment="1">
      <alignment vertical="center"/>
    </xf>
    <xf numFmtId="9" fontId="28" fillId="0" borderId="0" xfId="5" applyFont="1"/>
    <xf numFmtId="0" fontId="42" fillId="14" borderId="17" xfId="0" applyFont="1" applyFill="1" applyBorder="1" applyAlignment="1">
      <alignment vertical="center"/>
    </xf>
    <xf numFmtId="0" fontId="20" fillId="2" borderId="14" xfId="0" applyFont="1" applyFill="1" applyBorder="1"/>
    <xf numFmtId="0" fontId="20" fillId="8" borderId="14" xfId="0" applyFont="1" applyFill="1" applyBorder="1"/>
    <xf numFmtId="0" fontId="21" fillId="2" borderId="0" xfId="0" applyFont="1" applyFill="1" applyAlignment="1">
      <alignment horizontal="left" vertical="center"/>
    </xf>
    <xf numFmtId="0" fontId="7" fillId="2" borderId="0" xfId="0" applyFont="1" applyFill="1" applyAlignment="1">
      <alignment horizontal="left" vertical="center" indent="1"/>
    </xf>
    <xf numFmtId="0" fontId="7" fillId="2" borderId="0" xfId="0" applyFont="1" applyFill="1" applyAlignment="1">
      <alignment vertical="center"/>
    </xf>
    <xf numFmtId="0" fontId="7" fillId="2" borderId="0" xfId="0" applyFont="1" applyFill="1" applyAlignment="1">
      <alignment horizontal="center" vertical="center"/>
    </xf>
    <xf numFmtId="0" fontId="7" fillId="2" borderId="2" xfId="0" applyFont="1" applyFill="1" applyBorder="1" applyAlignment="1">
      <alignment horizontal="center" vertical="center"/>
    </xf>
    <xf numFmtId="166" fontId="16" fillId="16" borderId="18" xfId="3" applyNumberFormat="1" applyFont="1" applyFill="1" applyBorder="1" applyAlignment="1">
      <alignment horizontal="center" vertical="center"/>
    </xf>
    <xf numFmtId="166" fontId="16" fillId="16" borderId="19" xfId="0" applyNumberFormat="1" applyFont="1" applyFill="1" applyBorder="1" applyAlignment="1">
      <alignment horizontal="center" vertical="center"/>
    </xf>
    <xf numFmtId="166" fontId="16" fillId="16" borderId="19" xfId="3" applyNumberFormat="1" applyFont="1" applyFill="1" applyBorder="1" applyAlignment="1">
      <alignment horizontal="center" vertical="center"/>
    </xf>
    <xf numFmtId="166" fontId="16" fillId="16" borderId="20" xfId="0" applyNumberFormat="1" applyFont="1" applyFill="1" applyBorder="1" applyAlignment="1">
      <alignment horizontal="center" vertical="center"/>
    </xf>
    <xf numFmtId="0" fontId="0" fillId="7" borderId="0" xfId="0" applyFill="1" applyProtection="1">
      <protection locked="0"/>
    </xf>
    <xf numFmtId="0" fontId="51" fillId="9" borderId="10" xfId="0" applyFont="1" applyFill="1" applyBorder="1" applyAlignment="1">
      <alignment vertical="center"/>
    </xf>
    <xf numFmtId="0" fontId="0" fillId="5" borderId="0" xfId="0" applyFill="1"/>
    <xf numFmtId="0" fontId="46" fillId="5" borderId="0" xfId="0" applyFont="1" applyFill="1" applyAlignment="1">
      <alignment horizontal="right" vertical="center"/>
    </xf>
    <xf numFmtId="0" fontId="49" fillId="5" borderId="0" xfId="0" applyFont="1" applyFill="1" applyAlignment="1">
      <alignment vertical="center"/>
    </xf>
    <xf numFmtId="0" fontId="0" fillId="5" borderId="0" xfId="0" applyFill="1" applyAlignment="1">
      <alignment vertical="center"/>
    </xf>
    <xf numFmtId="0" fontId="47" fillId="5" borderId="0" xfId="0" applyFont="1" applyFill="1" applyAlignment="1">
      <alignment horizontal="right" vertical="center"/>
    </xf>
    <xf numFmtId="0" fontId="27" fillId="5" borderId="0" xfId="0" applyFont="1" applyFill="1" applyAlignment="1">
      <alignment vertical="center"/>
    </xf>
    <xf numFmtId="0" fontId="13" fillId="5" borderId="0" xfId="0" applyFont="1" applyFill="1" applyAlignment="1">
      <alignment vertical="top"/>
    </xf>
    <xf numFmtId="0" fontId="43" fillId="5" borderId="0" xfId="0" applyFont="1" applyFill="1" applyAlignment="1">
      <alignment vertical="center"/>
    </xf>
    <xf numFmtId="0" fontId="0" fillId="5" borderId="0" xfId="0" applyFill="1" applyAlignment="1">
      <alignment horizontal="right"/>
    </xf>
    <xf numFmtId="0" fontId="45" fillId="5" borderId="0" xfId="4" applyFont="1" applyFill="1" applyAlignment="1">
      <alignment horizontal="left" indent="1"/>
    </xf>
    <xf numFmtId="0" fontId="44" fillId="5" borderId="0" xfId="0" applyFont="1" applyFill="1" applyAlignment="1">
      <alignment horizontal="right" vertical="center"/>
    </xf>
    <xf numFmtId="14" fontId="6" fillId="3" borderId="0" xfId="0" applyNumberFormat="1" applyFont="1" applyFill="1" applyAlignment="1">
      <alignment horizontal="center" vertical="center"/>
    </xf>
    <xf numFmtId="14" fontId="8" fillId="3" borderId="0" xfId="0" applyNumberFormat="1" applyFont="1" applyFill="1" applyAlignment="1">
      <alignment horizontal="center"/>
    </xf>
    <xf numFmtId="0" fontId="0" fillId="3" borderId="0" xfId="0" applyFill="1" applyProtection="1">
      <protection locked="0"/>
    </xf>
    <xf numFmtId="0" fontId="52" fillId="15" borderId="10" xfId="0" applyFont="1" applyFill="1" applyBorder="1" applyAlignment="1">
      <alignment horizontal="left" vertical="center" indent="2"/>
    </xf>
    <xf numFmtId="0" fontId="51" fillId="15" borderId="10" xfId="0" applyFont="1" applyFill="1" applyBorder="1" applyAlignment="1">
      <alignment vertical="center"/>
    </xf>
    <xf numFmtId="0" fontId="51" fillId="15" borderId="0" xfId="0" applyFont="1" applyFill="1" applyAlignment="1">
      <alignment horizontal="left" vertical="center" indent="1"/>
    </xf>
    <xf numFmtId="0" fontId="0" fillId="15" borderId="0" xfId="0" applyFill="1" applyProtection="1">
      <protection locked="0"/>
    </xf>
    <xf numFmtId="0" fontId="0" fillId="15" borderId="0" xfId="0" applyFill="1"/>
    <xf numFmtId="0" fontId="0" fillId="15" borderId="0" xfId="0" applyFill="1" applyAlignment="1" applyProtection="1">
      <alignment horizontal="left"/>
      <protection locked="0"/>
    </xf>
    <xf numFmtId="0" fontId="54" fillId="15" borderId="11" xfId="0" applyFont="1" applyFill="1" applyBorder="1" applyAlignment="1" applyProtection="1">
      <alignment horizontal="right" vertical="center" indent="1"/>
      <protection locked="0"/>
    </xf>
    <xf numFmtId="0" fontId="50" fillId="15" borderId="0" xfId="0" applyFont="1" applyFill="1" applyAlignment="1">
      <alignment horizontal="left" vertical="center"/>
    </xf>
    <xf numFmtId="0" fontId="14" fillId="15" borderId="11" xfId="0" applyFont="1" applyFill="1" applyBorder="1" applyAlignment="1" applyProtection="1">
      <alignment horizontal="right" vertical="center" indent="1"/>
      <protection locked="0"/>
    </xf>
    <xf numFmtId="1" fontId="17" fillId="15" borderId="0" xfId="0" applyNumberFormat="1" applyFont="1" applyFill="1" applyAlignment="1">
      <alignment horizontal="left" vertical="center"/>
    </xf>
    <xf numFmtId="1" fontId="18" fillId="15" borderId="0" xfId="0" applyNumberFormat="1" applyFont="1" applyFill="1" applyAlignment="1">
      <alignment horizontal="left" vertical="center"/>
    </xf>
    <xf numFmtId="0" fontId="5" fillId="7" borderId="0" xfId="0" applyFont="1" applyFill="1" applyAlignment="1">
      <alignment horizontal="center" vertical="center"/>
    </xf>
    <xf numFmtId="0" fontId="56" fillId="15" borderId="0" xfId="0" applyFont="1" applyFill="1" applyAlignment="1" applyProtection="1">
      <alignment horizontal="center" vertical="center"/>
      <protection locked="0"/>
    </xf>
    <xf numFmtId="14" fontId="0" fillId="0" borderId="0" xfId="0" applyNumberFormat="1"/>
    <xf numFmtId="167" fontId="0" fillId="0" borderId="0" xfId="0" applyNumberFormat="1" applyAlignment="1">
      <alignment horizontal="left"/>
    </xf>
    <xf numFmtId="167" fontId="5" fillId="6" borderId="6" xfId="0" applyNumberFormat="1" applyFont="1" applyFill="1" applyBorder="1" applyAlignment="1" applyProtection="1">
      <alignment horizontal="center"/>
      <protection locked="0"/>
    </xf>
    <xf numFmtId="167" fontId="5" fillId="6" borderId="13" xfId="0" applyNumberFormat="1" applyFont="1" applyFill="1" applyBorder="1" applyAlignment="1" applyProtection="1">
      <alignment horizontal="center"/>
      <protection locked="0"/>
    </xf>
    <xf numFmtId="0" fontId="58" fillId="0" borderId="0" xfId="0" applyFont="1"/>
    <xf numFmtId="0" fontId="58" fillId="0" borderId="0" xfId="0" applyFont="1" applyAlignment="1">
      <alignment vertical="center"/>
    </xf>
    <xf numFmtId="0" fontId="58" fillId="15" borderId="0" xfId="0" applyFont="1" applyFill="1"/>
    <xf numFmtId="0" fontId="10" fillId="10" borderId="0" xfId="0" applyFont="1" applyFill="1" applyAlignment="1">
      <alignment vertical="top" wrapText="1"/>
    </xf>
    <xf numFmtId="0" fontId="26" fillId="7" borderId="0" xfId="0" applyFont="1" applyFill="1" applyAlignment="1">
      <alignment horizontal="center" vertical="center" wrapText="1"/>
    </xf>
    <xf numFmtId="0" fontId="33" fillId="10" borderId="0" xfId="0" applyFont="1" applyFill="1" applyAlignment="1">
      <alignment horizontal="center" vertical="center" wrapText="1"/>
    </xf>
    <xf numFmtId="0" fontId="38" fillId="15" borderId="0" xfId="0" applyFont="1" applyFill="1" applyAlignment="1">
      <alignment horizontal="center" vertical="top"/>
    </xf>
    <xf numFmtId="0" fontId="10" fillId="12" borderId="0" xfId="0" applyFont="1" applyFill="1" applyAlignment="1">
      <alignment horizontal="center" vertical="center"/>
    </xf>
    <xf numFmtId="0" fontId="10" fillId="12" borderId="0" xfId="0" applyFont="1" applyFill="1" applyAlignment="1">
      <alignment horizontal="center" vertical="center" wrapText="1"/>
    </xf>
    <xf numFmtId="0" fontId="27" fillId="12" borderId="0" xfId="0" applyFont="1" applyFill="1" applyAlignment="1">
      <alignment horizontal="left" vertical="center" wrapText="1"/>
    </xf>
    <xf numFmtId="0" fontId="37" fillId="12" borderId="0" xfId="0" applyFont="1" applyFill="1" applyAlignment="1">
      <alignment horizontal="left" vertical="center" wrapText="1"/>
    </xf>
    <xf numFmtId="0" fontId="57" fillId="15" borderId="0" xfId="0" applyFont="1" applyFill="1" applyAlignment="1">
      <alignment horizontal="center" vertical="center"/>
    </xf>
    <xf numFmtId="0" fontId="58" fillId="7" borderId="0" xfId="0" applyFont="1" applyFill="1" applyAlignment="1">
      <alignment horizontal="center" vertical="center"/>
    </xf>
    <xf numFmtId="0" fontId="55" fillId="2" borderId="0" xfId="0" applyFont="1" applyFill="1" applyAlignment="1">
      <alignment horizontal="center" vertical="center"/>
    </xf>
    <xf numFmtId="0" fontId="55" fillId="2" borderId="22" xfId="0" applyFont="1" applyFill="1" applyBorder="1" applyAlignment="1">
      <alignment horizontal="center" vertical="center"/>
    </xf>
    <xf numFmtId="0" fontId="42" fillId="10" borderId="16" xfId="0" applyFont="1" applyFill="1" applyBorder="1" applyAlignment="1">
      <alignment horizontal="center"/>
    </xf>
    <xf numFmtId="0" fontId="42" fillId="10" borderId="15" xfId="0" applyFont="1" applyFill="1" applyBorder="1" applyAlignment="1">
      <alignment horizontal="center"/>
    </xf>
    <xf numFmtId="0" fontId="42" fillId="15" borderId="17" xfId="0" applyFont="1" applyFill="1" applyBorder="1" applyAlignment="1">
      <alignment horizontal="left" vertical="center" indent="1"/>
    </xf>
    <xf numFmtId="0" fontId="42" fillId="15" borderId="16" xfId="0" applyFont="1" applyFill="1" applyBorder="1" applyAlignment="1">
      <alignment horizontal="left" vertical="center" indent="1"/>
    </xf>
    <xf numFmtId="0" fontId="0" fillId="5" borderId="0" xfId="0" quotePrefix="1" applyFill="1" applyAlignment="1">
      <alignment horizontal="left" vertical="top" wrapText="1"/>
    </xf>
    <xf numFmtId="0" fontId="27" fillId="5" borderId="0" xfId="0" applyFont="1" applyFill="1" applyAlignment="1">
      <alignment horizontal="left" vertical="center" wrapText="1"/>
    </xf>
    <xf numFmtId="0" fontId="27" fillId="5" borderId="0" xfId="0" applyFont="1" applyFill="1" applyAlignment="1">
      <alignment horizontal="left" vertical="top"/>
    </xf>
    <xf numFmtId="0" fontId="0" fillId="5" borderId="0" xfId="0" applyFill="1" applyAlignment="1">
      <alignment horizontal="left" vertical="top"/>
    </xf>
    <xf numFmtId="0" fontId="57" fillId="17" borderId="0" xfId="0" applyFont="1" applyFill="1" applyAlignment="1">
      <alignment horizontal="center" vertical="center"/>
    </xf>
    <xf numFmtId="9" fontId="58" fillId="15" borderId="0" xfId="0" applyNumberFormat="1" applyFont="1" applyFill="1" applyAlignment="1">
      <alignment horizontal="center" vertical="center"/>
    </xf>
    <xf numFmtId="0" fontId="58" fillId="15" borderId="0" xfId="0" applyFont="1" applyFill="1" applyAlignment="1">
      <alignment horizontal="center" vertical="center"/>
    </xf>
    <xf numFmtId="9" fontId="14" fillId="15" borderId="11" xfId="0" applyNumberFormat="1" applyFont="1" applyFill="1" applyBorder="1" applyAlignment="1" applyProtection="1">
      <alignment horizontal="right" vertical="center" indent="1"/>
      <protection locked="0"/>
    </xf>
    <xf numFmtId="0" fontId="58" fillId="15" borderId="23" xfId="0" applyFont="1" applyFill="1" applyBorder="1" applyAlignment="1">
      <alignment horizontal="center"/>
    </xf>
    <xf numFmtId="0" fontId="58" fillId="16" borderId="0" xfId="0" applyFont="1" applyFill="1"/>
    <xf numFmtId="0" fontId="15" fillId="7" borderId="0" xfId="0" applyFont="1" applyFill="1" applyAlignment="1">
      <alignment vertical="center"/>
    </xf>
    <xf numFmtId="0" fontId="15" fillId="18" borderId="0" xfId="0" applyFont="1" applyFill="1" applyAlignment="1">
      <alignment vertical="center"/>
    </xf>
    <xf numFmtId="0" fontId="0" fillId="18" borderId="0" xfId="0" applyFill="1"/>
    <xf numFmtId="0" fontId="11" fillId="18" borderId="11" xfId="0" applyFont="1" applyFill="1" applyBorder="1" applyAlignment="1">
      <alignment horizontal="center"/>
    </xf>
    <xf numFmtId="0" fontId="11" fillId="18" borderId="0" xfId="0" applyFont="1" applyFill="1" applyBorder="1" applyAlignment="1">
      <alignment horizontal="center"/>
    </xf>
    <xf numFmtId="0" fontId="53" fillId="18" borderId="0" xfId="0" applyFont="1" applyFill="1" applyBorder="1" applyAlignment="1">
      <alignment horizontal="center"/>
    </xf>
    <xf numFmtId="0" fontId="23" fillId="18" borderId="0" xfId="0" applyFont="1" applyFill="1" applyAlignment="1">
      <alignment vertical="center"/>
    </xf>
    <xf numFmtId="0" fontId="23" fillId="18" borderId="10" xfId="0" applyFont="1" applyFill="1" applyBorder="1" applyAlignment="1">
      <alignment vertical="center"/>
    </xf>
    <xf numFmtId="0" fontId="0" fillId="18" borderId="0" xfId="0" applyFill="1" applyAlignment="1">
      <alignment horizontal="left" indent="1"/>
    </xf>
    <xf numFmtId="0" fontId="53" fillId="18" borderId="24" xfId="0" applyFont="1" applyFill="1" applyBorder="1" applyAlignment="1">
      <alignment horizontal="center"/>
    </xf>
    <xf numFmtId="0" fontId="15" fillId="18" borderId="0" xfId="0" applyFont="1" applyFill="1" applyAlignment="1">
      <alignment horizontal="left" vertical="center"/>
    </xf>
    <xf numFmtId="0" fontId="23" fillId="18" borderId="10" xfId="0" applyFont="1" applyFill="1" applyBorder="1" applyAlignment="1">
      <alignment horizontal="left" vertical="center"/>
    </xf>
    <xf numFmtId="0" fontId="50" fillId="15" borderId="0" xfId="0" applyFont="1" applyFill="1" applyBorder="1" applyAlignment="1" applyProtection="1">
      <alignment horizontal="center" vertical="center"/>
      <protection locked="0"/>
    </xf>
    <xf numFmtId="0" fontId="64" fillId="15" borderId="0" xfId="0" applyFont="1" applyFill="1" applyAlignment="1">
      <alignment horizontal="center" vertical="center"/>
    </xf>
    <xf numFmtId="0" fontId="61" fillId="17" borderId="9" xfId="0" applyFont="1" applyFill="1" applyBorder="1" applyAlignment="1">
      <alignment horizontal="center" vertical="center" wrapText="1"/>
    </xf>
    <xf numFmtId="0" fontId="61" fillId="17" borderId="10" xfId="0" applyFont="1" applyFill="1" applyBorder="1" applyAlignment="1">
      <alignment horizontal="center" vertical="center" wrapText="1"/>
    </xf>
    <xf numFmtId="14" fontId="59" fillId="16" borderId="0" xfId="0" applyNumberFormat="1" applyFont="1" applyFill="1" applyAlignment="1">
      <alignment horizontal="center" vertical="center"/>
    </xf>
    <xf numFmtId="0" fontId="65" fillId="15" borderId="0" xfId="0" applyFont="1" applyFill="1" applyBorder="1" applyAlignment="1">
      <alignment horizontal="left" vertical="center" indent="1"/>
    </xf>
    <xf numFmtId="0" fontId="0" fillId="17" borderId="0" xfId="0" applyFill="1"/>
    <xf numFmtId="0" fontId="14" fillId="17" borderId="11" xfId="0" applyFont="1" applyFill="1" applyBorder="1" applyAlignment="1" applyProtection="1">
      <alignment horizontal="right" vertical="center" indent="1"/>
      <protection locked="0"/>
    </xf>
    <xf numFmtId="0" fontId="63" fillId="15" borderId="0" xfId="0" applyFont="1" applyFill="1" applyAlignment="1">
      <alignment horizontal="left" vertical="center" indent="1"/>
    </xf>
    <xf numFmtId="0" fontId="58" fillId="7" borderId="25" xfId="0" applyFont="1" applyFill="1" applyBorder="1" applyAlignment="1">
      <alignment horizontal="center" vertical="center"/>
    </xf>
    <xf numFmtId="0" fontId="58" fillId="7" borderId="0" xfId="0" applyFont="1" applyFill="1" applyBorder="1" applyAlignment="1">
      <alignment horizontal="center" vertical="center"/>
    </xf>
    <xf numFmtId="0" fontId="57" fillId="17" borderId="25" xfId="0" applyFont="1" applyFill="1" applyBorder="1" applyAlignment="1">
      <alignment horizontal="center" vertical="center"/>
    </xf>
    <xf numFmtId="0" fontId="57" fillId="17" borderId="0" xfId="0" applyFont="1" applyFill="1" applyBorder="1" applyAlignment="1">
      <alignment horizontal="center" vertical="center"/>
    </xf>
    <xf numFmtId="0" fontId="58" fillId="7" borderId="0" xfId="0" applyFont="1" applyFill="1" applyAlignment="1" applyProtection="1">
      <alignment horizontal="left" indent="6"/>
      <protection locked="0"/>
    </xf>
    <xf numFmtId="0" fontId="58" fillId="7" borderId="11" xfId="0" applyFont="1" applyFill="1" applyBorder="1" applyAlignment="1" applyProtection="1">
      <alignment horizontal="left" indent="4"/>
      <protection locked="0"/>
    </xf>
    <xf numFmtId="0" fontId="58" fillId="7" borderId="21" xfId="0" applyFont="1" applyFill="1" applyBorder="1" applyAlignment="1" applyProtection="1">
      <alignment horizontal="left" vertical="center" indent="4"/>
      <protection locked="0"/>
    </xf>
    <xf numFmtId="0" fontId="62" fillId="7" borderId="0" xfId="0" applyFont="1" applyFill="1" applyAlignment="1" applyProtection="1">
      <alignment horizontal="left" vertical="center" wrapText="1" indent="5"/>
      <protection locked="0"/>
    </xf>
    <xf numFmtId="0" fontId="66" fillId="7" borderId="0" xfId="0" applyFont="1" applyFill="1" applyProtection="1">
      <protection locked="0"/>
    </xf>
    <xf numFmtId="9" fontId="67" fillId="7" borderId="0" xfId="0" applyNumberFormat="1" applyFont="1" applyFill="1" applyAlignment="1">
      <alignment horizontal="left" indent="3"/>
    </xf>
    <xf numFmtId="165" fontId="53" fillId="7" borderId="0" xfId="0" applyNumberFormat="1" applyFont="1" applyFill="1" applyAlignment="1">
      <alignment horizontal="left" indent="3"/>
    </xf>
    <xf numFmtId="9" fontId="53" fillId="7" borderId="0" xfId="5" applyFont="1" applyFill="1" applyBorder="1" applyAlignment="1" applyProtection="1">
      <alignment horizontal="left" indent="3"/>
    </xf>
    <xf numFmtId="0" fontId="53" fillId="7" borderId="11" xfId="0" applyFont="1" applyFill="1" applyBorder="1" applyAlignment="1">
      <alignment horizontal="left" indent="3"/>
    </xf>
  </cellXfs>
  <cellStyles count="6">
    <cellStyle name="Day Header 1" xfId="1" xr:uid="{00000000-0005-0000-0000-000000000000}"/>
    <cellStyle name="Day Header 2" xfId="2" xr:uid="{00000000-0005-0000-0000-000001000000}"/>
    <cellStyle name="Good" xfId="3" builtinId="26"/>
    <cellStyle name="Hyperlink" xfId="4" builtinId="8"/>
    <cellStyle name="Normal" xfId="0" builtinId="0"/>
    <cellStyle name="Percent" xfId="5" builtinId="5"/>
  </cellStyles>
  <dxfs count="16">
    <dxf>
      <font>
        <color theme="3" tint="0.89996032593768116"/>
      </font>
    </dxf>
    <dxf>
      <font>
        <color theme="3" tint="0.89996032593768116"/>
      </font>
    </dxf>
    <dxf>
      <font>
        <color theme="3" tint="0.89996032593768116"/>
      </font>
    </dxf>
    <dxf>
      <font>
        <color theme="2"/>
      </font>
    </dxf>
    <dxf>
      <font>
        <color theme="2"/>
      </font>
    </dxf>
    <dxf>
      <fill>
        <patternFill>
          <bgColor rgb="FFFF7C80"/>
        </patternFill>
      </fill>
      <border>
        <top style="thin">
          <color theme="0"/>
        </top>
        <bottom style="thin">
          <color theme="0"/>
        </bottom>
      </border>
    </dxf>
    <dxf>
      <fill>
        <patternFill patternType="solid">
          <fgColor auto="1"/>
          <bgColor rgb="FF00CC99"/>
        </patternFill>
      </fill>
      <border>
        <top style="thin">
          <color theme="0"/>
        </top>
        <bottom style="thin">
          <color theme="0"/>
        </bottom>
      </border>
    </dxf>
    <dxf>
      <numFmt numFmtId="13" formatCode="0%"/>
      <alignment horizontal="left" textRotation="0" wrapText="0" indent="0" justifyLastLine="0" shrinkToFit="0" readingOrder="0"/>
    </dxf>
    <dxf>
      <alignment horizontal="left" textRotation="0" wrapText="0" indent="0" justifyLastLine="0" shrinkToFit="0" readingOrder="0"/>
    </dxf>
    <dxf>
      <numFmt numFmtId="167" formatCode="[$-409]dd\-mmm\-yy;@"/>
      <alignment horizontal="left" vertical="bottom"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border outline="0">
        <top style="thin">
          <color theme="2" tint="-9.9887081514938816E-2"/>
        </top>
      </border>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7"/>
        </patternFill>
      </fill>
      <alignment horizontal="left" vertical="center" textRotation="0" wrapText="0" indent="0" justifyLastLine="0" shrinkToFit="0" readingOrder="0"/>
    </dxf>
  </dxfs>
  <tableStyles count="0" defaultTableStyle="TableStyleMedium2" defaultPivotStyle="PivotStyleLight16"/>
  <colors>
    <mruColors>
      <color rgb="FF00CC99"/>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'Projects Summary'!$G$3</c:f>
              <c:strCache>
                <c:ptCount val="1"/>
                <c:pt idx="0">
                  <c:v>%Progress</c:v>
                </c:pt>
              </c:strCache>
            </c:strRef>
          </c:tx>
          <c:spPr>
            <a:solidFill>
              <a:schemeClr val="accent4"/>
            </a:solidFill>
          </c:spPr>
          <c:invertIfNegative val="0"/>
          <c:dLbls>
            <c:numFmt formatCode="[=0]\ ;0%" sourceLinked="0"/>
            <c:spPr>
              <a:noFill/>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 Summary'!$B$4:$B$14</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 Summary'!$G$4:$G$14</c:f>
              <c:numCache>
                <c:formatCode>0%</c:formatCode>
                <c:ptCount val="11"/>
                <c:pt idx="0">
                  <c:v>0.55075000000000007</c:v>
                </c:pt>
                <c:pt idx="1">
                  <c:v>1</c:v>
                </c:pt>
                <c:pt idx="2">
                  <c:v>0.46400000000000008</c:v>
                </c:pt>
                <c:pt idx="3">
                  <c:v>1</c:v>
                </c:pt>
                <c:pt idx="4">
                  <c:v>0.44428571428571428</c:v>
                </c:pt>
                <c:pt idx="5">
                  <c:v>0.33875</c:v>
                </c:pt>
                <c:pt idx="6">
                  <c:v>0.62999999999999989</c:v>
                </c:pt>
                <c:pt idx="7">
                  <c:v>0.4055555555555555</c:v>
                </c:pt>
                <c:pt idx="8">
                  <c:v>0.47909090909090907</c:v>
                </c:pt>
                <c:pt idx="9">
                  <c:v>0.48249999999999998</c:v>
                </c:pt>
                <c:pt idx="10">
                  <c:v>0.33875</c:v>
                </c:pt>
              </c:numCache>
            </c:numRef>
          </c:val>
          <c:extLst>
            <c:ext xmlns:c16="http://schemas.microsoft.com/office/drawing/2014/chart" uri="{C3380CC4-5D6E-409C-BE32-E72D297353CC}">
              <c16:uniqueId val="{00000000-2053-43D9-B78A-DAEC9D0B2EDA}"/>
            </c:ext>
          </c:extLst>
        </c:ser>
        <c:ser>
          <c:idx val="1"/>
          <c:order val="1"/>
          <c:tx>
            <c:strRef>
              <c:f>'Projects Summary'!$H$3</c:f>
              <c:strCache>
                <c:ptCount val="1"/>
                <c:pt idx="0">
                  <c:v>Remaining</c:v>
                </c:pt>
              </c:strCache>
            </c:strRef>
          </c:tx>
          <c:spPr>
            <a:solidFill>
              <a:schemeClr val="bg1">
                <a:lumMod val="95000"/>
              </a:schemeClr>
            </a:solidFill>
          </c:spPr>
          <c:invertIfNegative val="0"/>
          <c:cat>
            <c:strRef>
              <c:f>'Projects Summary'!$B$4:$B$14</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 Summary'!$H$4:$H$14</c:f>
              <c:numCache>
                <c:formatCode>0%</c:formatCode>
                <c:ptCount val="11"/>
                <c:pt idx="0">
                  <c:v>0.44924999999999993</c:v>
                </c:pt>
                <c:pt idx="1">
                  <c:v>0</c:v>
                </c:pt>
                <c:pt idx="2">
                  <c:v>0.53599999999999992</c:v>
                </c:pt>
                <c:pt idx="3">
                  <c:v>0</c:v>
                </c:pt>
                <c:pt idx="4">
                  <c:v>0.55571428571428572</c:v>
                </c:pt>
                <c:pt idx="5">
                  <c:v>0.66125</c:v>
                </c:pt>
                <c:pt idx="6">
                  <c:v>0.37000000000000011</c:v>
                </c:pt>
                <c:pt idx="7">
                  <c:v>0.59444444444444455</c:v>
                </c:pt>
                <c:pt idx="8">
                  <c:v>0.52090909090909099</c:v>
                </c:pt>
                <c:pt idx="9">
                  <c:v>0.51750000000000007</c:v>
                </c:pt>
                <c:pt idx="10">
                  <c:v>0.66125</c:v>
                </c:pt>
              </c:numCache>
            </c:numRef>
          </c:val>
          <c:extLst>
            <c:ext xmlns:c16="http://schemas.microsoft.com/office/drawing/2014/chart" uri="{C3380CC4-5D6E-409C-BE32-E72D297353CC}">
              <c16:uniqueId val="{00000001-2053-43D9-B78A-DAEC9D0B2EDA}"/>
            </c:ext>
          </c:extLst>
        </c:ser>
        <c:dLbls>
          <c:showLegendKey val="0"/>
          <c:showVal val="0"/>
          <c:showCatName val="0"/>
          <c:showSerName val="0"/>
          <c:showPercent val="0"/>
          <c:showBubbleSize val="0"/>
        </c:dLbls>
        <c:gapWidth val="24"/>
        <c:overlap val="100"/>
        <c:axId val="65108608"/>
        <c:axId val="65114496"/>
      </c:barChart>
      <c:catAx>
        <c:axId val="65108608"/>
        <c:scaling>
          <c:orientation val="maxMin"/>
        </c:scaling>
        <c:delete val="0"/>
        <c:axPos val="l"/>
        <c:numFmt formatCode="General" sourceLinked="0"/>
        <c:majorTickMark val="none"/>
        <c:minorTickMark val="none"/>
        <c:tickLblPos val="nextTo"/>
        <c:spPr>
          <a:ln>
            <a:noFill/>
          </a:ln>
        </c:spPr>
        <c:txPr>
          <a:bodyPr/>
          <a:lstStyle/>
          <a:p>
            <a:pPr>
              <a:defRPr>
                <a:latin typeface="Bahnschrift" panose="020B0502040204020203" pitchFamily="34" charset="0"/>
              </a:defRPr>
            </a:pPr>
            <a:endParaRPr lang="en-US"/>
          </a:p>
        </c:txPr>
        <c:crossAx val="65114496"/>
        <c:crosses val="autoZero"/>
        <c:auto val="1"/>
        <c:lblAlgn val="ctr"/>
        <c:lblOffset val="100"/>
        <c:noMultiLvlLbl val="0"/>
      </c:catAx>
      <c:valAx>
        <c:axId val="65114496"/>
        <c:scaling>
          <c:orientation val="minMax"/>
        </c:scaling>
        <c:delete val="1"/>
        <c:axPos val="t"/>
        <c:numFmt formatCode="0%" sourceLinked="1"/>
        <c:majorTickMark val="out"/>
        <c:minorTickMark val="none"/>
        <c:tickLblPos val="nextTo"/>
        <c:crossAx val="6510860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37037037037035E-2"/>
          <c:y val="2.2822251385243512E-2"/>
          <c:w val="0.95370370370370372"/>
          <c:h val="0.99934820647419076"/>
        </c:manualLayout>
      </c:layout>
      <c:doughnutChart>
        <c:varyColors val="1"/>
        <c:ser>
          <c:idx val="0"/>
          <c:order val="0"/>
          <c:spPr>
            <a:solidFill>
              <a:srgbClr val="FF7C80"/>
            </a:solidFill>
            <a:scene3d>
              <a:camera prst="orthographicFront"/>
              <a:lightRig rig="threePt" dir="t"/>
            </a:scene3d>
          </c:spPr>
          <c:dPt>
            <c:idx val="0"/>
            <c:bubble3D val="0"/>
            <c:spPr>
              <a:solidFill>
                <a:schemeClr val="accent4"/>
              </a:solidFill>
              <a:scene3d>
                <a:camera prst="orthographicFront"/>
                <a:lightRig rig="threePt" dir="t"/>
              </a:scene3d>
            </c:spPr>
            <c:extLst>
              <c:ext xmlns:c16="http://schemas.microsoft.com/office/drawing/2014/chart" uri="{C3380CC4-5D6E-409C-BE32-E72D297353CC}">
                <c16:uniqueId val="{00000001-8658-4607-81BB-B7FE2CD0E641}"/>
              </c:ext>
            </c:extLst>
          </c:dPt>
          <c:dPt>
            <c:idx val="1"/>
            <c:bubble3D val="0"/>
            <c:spPr>
              <a:solidFill>
                <a:schemeClr val="bg1"/>
              </a:solidFill>
              <a:scene3d>
                <a:camera prst="orthographicFront"/>
                <a:lightRig rig="threePt" dir="t"/>
              </a:scene3d>
            </c:spPr>
            <c:extLst>
              <c:ext xmlns:c16="http://schemas.microsoft.com/office/drawing/2014/chart" uri="{C3380CC4-5D6E-409C-BE32-E72D297353CC}">
                <c16:uniqueId val="{00000003-8658-4607-81BB-B7FE2CD0E641}"/>
              </c:ext>
            </c:extLst>
          </c:dPt>
          <c:val>
            <c:numRef>
              <c:f>'Gantt Chart'!$F$15:$F$16</c:f>
              <c:numCache>
                <c:formatCode>0%</c:formatCode>
                <c:ptCount val="2"/>
                <c:pt idx="0">
                  <c:v>0.55075000000000007</c:v>
                </c:pt>
                <c:pt idx="1">
                  <c:v>0.44924999999999993</c:v>
                </c:pt>
              </c:numCache>
            </c:numRef>
          </c:val>
          <c:extLst>
            <c:ext xmlns:c16="http://schemas.microsoft.com/office/drawing/2014/chart" uri="{C3380CC4-5D6E-409C-BE32-E72D297353CC}">
              <c16:uniqueId val="{00000004-8658-4607-81BB-B7FE2CD0E641}"/>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FDA-4169-A49D-4519B60FA91D}"/>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4-4FDA-4169-A49D-4519B60FA91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'Projects Summary'!$K$5:$K$10</c:f>
              <c:strCache>
                <c:ptCount val="6"/>
                <c:pt idx="0">
                  <c:v>0%</c:v>
                </c:pt>
                <c:pt idx="1">
                  <c:v>1-25%</c:v>
                </c:pt>
                <c:pt idx="2">
                  <c:v>26-50%</c:v>
                </c:pt>
                <c:pt idx="3">
                  <c:v>51-75%</c:v>
                </c:pt>
                <c:pt idx="4">
                  <c:v>76-99%</c:v>
                </c:pt>
                <c:pt idx="5">
                  <c:v>100%</c:v>
                </c:pt>
              </c:strCache>
            </c:strRef>
          </c:cat>
          <c:val>
            <c:numRef>
              <c:f>'Projects Summary'!$L$5:$L$10</c:f>
              <c:numCache>
                <c:formatCode>0</c:formatCode>
                <c:ptCount val="6"/>
                <c:pt idx="0">
                  <c:v>2</c:v>
                </c:pt>
                <c:pt idx="1">
                  <c:v>11</c:v>
                </c:pt>
                <c:pt idx="2">
                  <c:v>30</c:v>
                </c:pt>
                <c:pt idx="3">
                  <c:v>15</c:v>
                </c:pt>
                <c:pt idx="4">
                  <c:v>2</c:v>
                </c:pt>
                <c:pt idx="5">
                  <c:v>20</c:v>
                </c:pt>
              </c:numCache>
            </c:numRef>
          </c:val>
          <c:extLst>
            <c:ext xmlns:c16="http://schemas.microsoft.com/office/drawing/2014/chart" uri="{C3380CC4-5D6E-409C-BE32-E72D297353CC}">
              <c16:uniqueId val="{00000000-4FDA-4169-A49D-4519B60FA91D}"/>
            </c:ext>
          </c:extLst>
        </c:ser>
        <c:dLbls>
          <c:showLegendKey val="0"/>
          <c:showVal val="0"/>
          <c:showCatName val="0"/>
          <c:showSerName val="0"/>
          <c:showPercent val="0"/>
          <c:showBubbleSize val="0"/>
        </c:dLbls>
        <c:gapWidth val="182"/>
        <c:axId val="427659440"/>
        <c:axId val="427655280"/>
      </c:barChart>
      <c:catAx>
        <c:axId val="42765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655280"/>
        <c:crosses val="autoZero"/>
        <c:auto val="1"/>
        <c:lblAlgn val="ctr"/>
        <c:lblOffset val="100"/>
        <c:noMultiLvlLbl val="0"/>
      </c:catAx>
      <c:valAx>
        <c:axId val="427655280"/>
        <c:scaling>
          <c:orientation val="minMax"/>
        </c:scaling>
        <c:delete val="1"/>
        <c:axPos val="l"/>
        <c:majorGridlines>
          <c:spPr>
            <a:ln w="9525" cap="flat" cmpd="sng" algn="ctr">
              <a:noFill/>
              <a:round/>
            </a:ln>
            <a:effectLst/>
          </c:spPr>
        </c:majorGridlines>
        <c:numFmt formatCode="0" sourceLinked="1"/>
        <c:majorTickMark val="none"/>
        <c:minorTickMark val="none"/>
        <c:tickLblPos val="nextTo"/>
        <c:crossAx val="427659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15630930749041"/>
          <c:y val="7.521367521367521E-2"/>
          <c:w val="0.44202665051483947"/>
          <c:h val="0.77269102900598952"/>
        </c:manualLayout>
      </c:layout>
      <c:barChart>
        <c:barDir val="bar"/>
        <c:grouping val="clustered"/>
        <c:varyColors val="0"/>
        <c:ser>
          <c:idx val="0"/>
          <c:order val="0"/>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832E-410D-8DA4-AF9BB8BEDE9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2-832E-410D-8DA4-AF9BB8BEDE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'Projects Summary'!$M$5:$M$7</c:f>
              <c:strCache>
                <c:ptCount val="3"/>
                <c:pt idx="0">
                  <c:v>Not Started(0%)</c:v>
                </c:pt>
                <c:pt idx="1">
                  <c:v>Inprogress(1-99%)</c:v>
                </c:pt>
                <c:pt idx="2">
                  <c:v>Completed(100%)</c:v>
                </c:pt>
              </c:strCache>
            </c:strRef>
          </c:cat>
          <c:val>
            <c:numRef>
              <c:f>'Projects Summary'!$N$5:$N$7</c:f>
              <c:numCache>
                <c:formatCode>0</c:formatCode>
                <c:ptCount val="3"/>
                <c:pt idx="0">
                  <c:v>2</c:v>
                </c:pt>
                <c:pt idx="1">
                  <c:v>58</c:v>
                </c:pt>
                <c:pt idx="2">
                  <c:v>20</c:v>
                </c:pt>
              </c:numCache>
            </c:numRef>
          </c:val>
          <c:extLst>
            <c:ext xmlns:c16="http://schemas.microsoft.com/office/drawing/2014/chart" uri="{C3380CC4-5D6E-409C-BE32-E72D297353CC}">
              <c16:uniqueId val="{00000000-832E-410D-8DA4-AF9BB8BEDE97}"/>
            </c:ext>
          </c:extLst>
        </c:ser>
        <c:dLbls>
          <c:showLegendKey val="0"/>
          <c:showVal val="0"/>
          <c:showCatName val="0"/>
          <c:showSerName val="0"/>
          <c:showPercent val="0"/>
          <c:showBubbleSize val="0"/>
        </c:dLbls>
        <c:gapWidth val="219"/>
        <c:axId val="427659440"/>
        <c:axId val="427652368"/>
      </c:barChart>
      <c:catAx>
        <c:axId val="427659440"/>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accent6"/>
                </a:solidFill>
                <a:latin typeface="+mn-lt"/>
                <a:ea typeface="+mn-ea"/>
                <a:cs typeface="+mn-cs"/>
              </a:defRPr>
            </a:pPr>
            <a:endParaRPr lang="en-US"/>
          </a:p>
        </c:txPr>
        <c:crossAx val="427652368"/>
        <c:crosses val="autoZero"/>
        <c:auto val="1"/>
        <c:lblAlgn val="ctr"/>
        <c:lblOffset val="100"/>
        <c:noMultiLvlLbl val="0"/>
      </c:catAx>
      <c:valAx>
        <c:axId val="427652368"/>
        <c:scaling>
          <c:orientation val="minMax"/>
        </c:scaling>
        <c:delete val="1"/>
        <c:axPos val="t"/>
        <c:numFmt formatCode="0" sourceLinked="1"/>
        <c:majorTickMark val="none"/>
        <c:minorTickMark val="none"/>
        <c:tickLblPos val="nextTo"/>
        <c:crossAx val="427659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37037037037035E-2"/>
          <c:y val="2.2822251385243512E-2"/>
          <c:w val="0.95370370370370372"/>
          <c:h val="0.99934820647419076"/>
        </c:manualLayout>
      </c:layout>
      <c:doughnutChart>
        <c:varyColors val="1"/>
        <c:ser>
          <c:idx val="0"/>
          <c:order val="0"/>
          <c:spPr>
            <a:solidFill>
              <a:srgbClr val="FF7C80"/>
            </a:solidFill>
            <a:scene3d>
              <a:camera prst="orthographicFront"/>
              <a:lightRig rig="threePt" dir="t"/>
            </a:scene3d>
          </c:spPr>
          <c:dPt>
            <c:idx val="0"/>
            <c:bubble3D val="0"/>
            <c:spPr>
              <a:solidFill>
                <a:schemeClr val="accent4"/>
              </a:solidFill>
              <a:scene3d>
                <a:camera prst="orthographicFront"/>
                <a:lightRig rig="threePt" dir="t"/>
              </a:scene3d>
            </c:spPr>
            <c:extLst>
              <c:ext xmlns:c16="http://schemas.microsoft.com/office/drawing/2014/chart" uri="{C3380CC4-5D6E-409C-BE32-E72D297353CC}">
                <c16:uniqueId val="{00000001-8CB9-4A4C-9DC6-376D0CA5D640}"/>
              </c:ext>
            </c:extLst>
          </c:dPt>
          <c:dPt>
            <c:idx val="1"/>
            <c:bubble3D val="0"/>
            <c:spPr>
              <a:solidFill>
                <a:schemeClr val="bg1"/>
              </a:solidFill>
              <a:scene3d>
                <a:camera prst="orthographicFront"/>
                <a:lightRig rig="threePt" dir="t"/>
              </a:scene3d>
            </c:spPr>
            <c:extLst>
              <c:ext xmlns:c16="http://schemas.microsoft.com/office/drawing/2014/chart" uri="{C3380CC4-5D6E-409C-BE32-E72D297353CC}">
                <c16:uniqueId val="{00000002-8CB9-4A4C-9DC6-376D0CA5D640}"/>
              </c:ext>
            </c:extLst>
          </c:dPt>
          <c:val>
            <c:numRef>
              <c:f>'Gantt Chart'!$F$15:$F$16</c:f>
              <c:numCache>
                <c:formatCode>0%</c:formatCode>
                <c:ptCount val="2"/>
                <c:pt idx="0">
                  <c:v>0.55075000000000007</c:v>
                </c:pt>
                <c:pt idx="1">
                  <c:v>0.44924999999999993</c:v>
                </c:pt>
              </c:numCache>
            </c:numRef>
          </c:val>
          <c:extLst>
            <c:ext xmlns:c16="http://schemas.microsoft.com/office/drawing/2014/chart" uri="{C3380CC4-5D6E-409C-BE32-E72D297353CC}">
              <c16:uniqueId val="{00000003-8CB9-4A4C-9DC6-376D0CA5D640}"/>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16" fmlaLink="$Y$1" horiz="1" max="100" page="10" val="0"/>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analysistabs.com/project/management/templates/?utm_source=af&amp;utm_medium=xlpmdb" TargetMode="External"/><Relationship Id="rId7" Type="http://schemas.openxmlformats.org/officeDocument/2006/relationships/hyperlink" Target="https://analysistabs.com/project/management/?utm_source=af&amp;utm_medium=xlpmdb" TargetMode="External"/><Relationship Id="rId2" Type="http://schemas.openxmlformats.org/officeDocument/2006/relationships/image" Target="../media/image1.png"/><Relationship Id="rId1" Type="http://schemas.openxmlformats.org/officeDocument/2006/relationships/hyperlink" Target="https://analysistabs.org/?utm_source=af&amp;utm_medium=xlpmdb"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 Id="rId9" Type="http://schemas.openxmlformats.org/officeDocument/2006/relationships/hyperlink" Target="mailto:info@analysistabs.com?subject=Analysistabs%20-%20PM%20Templates%20|%20Feedback"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hyperlink" Target="https://analysistabs.com/project/management/?utm_source=af&amp;utm_medium=xlpmdb" TargetMode="Externa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ttps://analysistabs.com/project/management/?utm_source=af&amp;utm_medium=xlpmdb" TargetMode="Externa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hyperlink" Target="https://analysistabs.org/?utm_source=af&amp;utm_medium=xlpmdb" TargetMode="External"/><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0.png"/><Relationship Id="rId1" Type="http://schemas.openxmlformats.org/officeDocument/2006/relationships/hyperlink" Target="https://analysistabs.com/project/management/?utm_source=af&amp;utm_medium=xlpmdb" TargetMode="External"/></Relationships>
</file>

<file path=xl/drawings/drawing1.xml><?xml version="1.0" encoding="utf-8"?>
<xdr:wsDr xmlns:xdr="http://schemas.openxmlformats.org/drawingml/2006/spreadsheetDrawing" xmlns:a="http://schemas.openxmlformats.org/drawingml/2006/main">
  <xdr:oneCellAnchor>
    <xdr:from>
      <xdr:col>16</xdr:col>
      <xdr:colOff>105736</xdr:colOff>
      <xdr:row>20</xdr:row>
      <xdr:rowOff>54428</xdr:rowOff>
    </xdr:from>
    <xdr:ext cx="5517056" cy="2681889"/>
    <xdr:pic>
      <xdr:nvPicPr>
        <xdr:cNvPr id="2" name="Picture 1">
          <a:hlinkClick xmlns:r="http://schemas.openxmlformats.org/officeDocument/2006/relationships" r:id="rId1" tooltip="120+ Professional and Premium Project Management Template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49661" y="3864428"/>
          <a:ext cx="5517056" cy="2681889"/>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oneCellAnchor>
  <xdr:twoCellAnchor>
    <xdr:from>
      <xdr:col>18</xdr:col>
      <xdr:colOff>355628</xdr:colOff>
      <xdr:row>17</xdr:row>
      <xdr:rowOff>42262</xdr:rowOff>
    </xdr:from>
    <xdr:to>
      <xdr:col>21</xdr:col>
      <xdr:colOff>8245</xdr:colOff>
      <xdr:row>18</xdr:row>
      <xdr:rowOff>293232</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00000000-0008-0000-0000-000003000000}"/>
            </a:ext>
          </a:extLst>
        </xdr:cNvPr>
        <xdr:cNvSpPr/>
      </xdr:nvSpPr>
      <xdr:spPr>
        <a:xfrm>
          <a:off x="10423553" y="3280762"/>
          <a:ext cx="1938617" cy="336695"/>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oneCellAnchor>
    <xdr:from>
      <xdr:col>3</xdr:col>
      <xdr:colOff>387803</xdr:colOff>
      <xdr:row>20</xdr:row>
      <xdr:rowOff>54428</xdr:rowOff>
    </xdr:from>
    <xdr:ext cx="5519611" cy="2681889"/>
    <xdr:pic>
      <xdr:nvPicPr>
        <xdr:cNvPr id="4" name="Picture 3">
          <a:hlinkClick xmlns:r="http://schemas.openxmlformats.org/officeDocument/2006/relationships" r:id="rId3" tooltip="Free Project Management Templates"/>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2228" y="3864428"/>
          <a:ext cx="5519611" cy="2681889"/>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oneCellAnchor>
  <xdr:twoCellAnchor>
    <xdr:from>
      <xdr:col>6</xdr:col>
      <xdr:colOff>99332</xdr:colOff>
      <xdr:row>18</xdr:row>
      <xdr:rowOff>115663</xdr:rowOff>
    </xdr:from>
    <xdr:to>
      <xdr:col>10</xdr:col>
      <xdr:colOff>242208</xdr:colOff>
      <xdr:row>19</xdr:row>
      <xdr:rowOff>6804</xdr:rowOff>
    </xdr:to>
    <xdr:grpSp>
      <xdr:nvGrpSpPr>
        <xdr:cNvPr id="5" name="Group 4">
          <a:hlinkClick xmlns:r="http://schemas.openxmlformats.org/officeDocument/2006/relationships" r:id="rId3" tooltip="Free Project Management Templates"/>
          <a:extLst>
            <a:ext uri="{FF2B5EF4-FFF2-40B4-BE49-F238E27FC236}">
              <a16:creationId xmlns:a16="http://schemas.microsoft.com/office/drawing/2014/main" id="{00000000-0008-0000-0000-000005000000}"/>
            </a:ext>
          </a:extLst>
        </xdr:cNvPr>
        <xdr:cNvGrpSpPr/>
      </xdr:nvGrpSpPr>
      <xdr:grpSpPr>
        <a:xfrm>
          <a:off x="3044418" y="4429284"/>
          <a:ext cx="2595290" cy="482348"/>
          <a:chOff x="4000500" y="3838577"/>
          <a:chExt cx="2581276" cy="476248"/>
        </a:xfrm>
      </xdr:grpSpPr>
      <xdr:sp macro="" textlink="">
        <xdr:nvSpPr>
          <xdr:cNvPr id="6" name="Rounded Rectangle 6">
            <a:extLst>
              <a:ext uri="{FF2B5EF4-FFF2-40B4-BE49-F238E27FC236}">
                <a16:creationId xmlns:a16="http://schemas.microsoft.com/office/drawing/2014/main" id="{00000000-0008-0000-0000-000006000000}"/>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6826" y="3880617"/>
            <a:ext cx="2240972" cy="392168"/>
          </a:xfrm>
          <a:prstGeom prst="rect">
            <a:avLst/>
          </a:prstGeom>
        </xdr:spPr>
      </xdr:pic>
    </xdr:grpSp>
    <xdr:clientData/>
  </xdr:twoCellAnchor>
  <xdr:oneCellAnchor>
    <xdr:from>
      <xdr:col>15</xdr:col>
      <xdr:colOff>565578</xdr:colOff>
      <xdr:row>8</xdr:row>
      <xdr:rowOff>187227</xdr:rowOff>
    </xdr:from>
    <xdr:ext cx="6125751" cy="1048122"/>
    <xdr:pic>
      <xdr:nvPicPr>
        <xdr:cNvPr id="8" name="Picture 7">
          <a:hlinkClick xmlns:r="http://schemas.openxmlformats.org/officeDocument/2006/relationships" r:id="rId1" tooltip="120+ Premium Project Management Templates"/>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347503" y="1711227"/>
          <a:ext cx="6125751" cy="1048122"/>
        </a:xfrm>
        <a:prstGeom prst="rect">
          <a:avLst/>
        </a:prstGeom>
      </xdr:spPr>
    </xdr:pic>
    <xdr:clientData/>
  </xdr:oneCellAnchor>
  <xdr:oneCellAnchor>
    <xdr:from>
      <xdr:col>2</xdr:col>
      <xdr:colOff>218027</xdr:colOff>
      <xdr:row>1</xdr:row>
      <xdr:rowOff>242583</xdr:rowOff>
    </xdr:from>
    <xdr:ext cx="498768" cy="496266"/>
    <xdr:pic>
      <xdr:nvPicPr>
        <xdr:cNvPr id="9" name="Picture 8">
          <a:hlinkClick xmlns:r="http://schemas.openxmlformats.org/officeDocument/2006/relationships" r:id="rId7" tooltip="analysistabs.com"/>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9477" y="385458"/>
          <a:ext cx="498768" cy="496266"/>
        </a:xfrm>
        <a:prstGeom prst="rect">
          <a:avLst/>
        </a:prstGeom>
      </xdr:spPr>
    </xdr:pic>
    <xdr:clientData/>
  </xdr:oneCellAnchor>
  <xdr:twoCellAnchor>
    <xdr:from>
      <xdr:col>12</xdr:col>
      <xdr:colOff>98535</xdr:colOff>
      <xdr:row>15</xdr:row>
      <xdr:rowOff>98537</xdr:rowOff>
    </xdr:from>
    <xdr:to>
      <xdr:col>12</xdr:col>
      <xdr:colOff>514569</xdr:colOff>
      <xdr:row>16</xdr:row>
      <xdr:rowOff>164226</xdr:rowOff>
    </xdr:to>
    <xdr:sp macro="" textlink="">
      <xdr:nvSpPr>
        <xdr:cNvPr id="10" name="Rectangle 9">
          <a:hlinkClick xmlns:r="http://schemas.openxmlformats.org/officeDocument/2006/relationships" r:id="rId9" tooltip="Mail to info@analysistabs.com"/>
          <a:extLst>
            <a:ext uri="{FF2B5EF4-FFF2-40B4-BE49-F238E27FC236}">
              <a16:creationId xmlns:a16="http://schemas.microsoft.com/office/drawing/2014/main" id="{00000000-0008-0000-0000-00000A000000}"/>
            </a:ext>
          </a:extLst>
        </xdr:cNvPr>
        <xdr:cNvSpPr/>
      </xdr:nvSpPr>
      <xdr:spPr>
        <a:xfrm>
          <a:off x="6966060" y="2956037"/>
          <a:ext cx="416034" cy="2561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11" name="Rectangle 10">
          <a:hlinkClick xmlns:r="http://schemas.openxmlformats.org/officeDocument/2006/relationships" r:id="rId3" tooltip="Download | Free Project Management Templates"/>
          <a:extLst>
            <a:ext uri="{FF2B5EF4-FFF2-40B4-BE49-F238E27FC236}">
              <a16:creationId xmlns:a16="http://schemas.microsoft.com/office/drawing/2014/main" id="{00000000-0008-0000-0000-00000B000000}"/>
            </a:ext>
          </a:extLst>
        </xdr:cNvPr>
        <xdr:cNvSpPr/>
      </xdr:nvSpPr>
      <xdr:spPr>
        <a:xfrm>
          <a:off x="6966060" y="2161192"/>
          <a:ext cx="416034" cy="2561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8</xdr:row>
      <xdr:rowOff>28574</xdr:rowOff>
    </xdr:from>
    <xdr:to>
      <xdr:col>5</xdr:col>
      <xdr:colOff>9525</xdr:colOff>
      <xdr:row>29</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295275</xdr:colOff>
      <xdr:row>10</xdr:row>
      <xdr:rowOff>114300</xdr:rowOff>
    </xdr:from>
    <xdr:to>
      <xdr:col>7</xdr:col>
      <xdr:colOff>571500</xdr:colOff>
      <xdr:row>16</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66675</xdr:colOff>
      <xdr:row>18</xdr:row>
      <xdr:rowOff>171449</xdr:rowOff>
    </xdr:from>
    <xdr:to>
      <xdr:col>11</xdr:col>
      <xdr:colOff>761999</xdr:colOff>
      <xdr:row>28</xdr:row>
      <xdr:rowOff>85725</xdr:rowOff>
    </xdr:to>
    <xdr:graphicFrame macro="">
      <xdr:nvGraphicFramePr>
        <xdr:cNvPr id="5" name="Chart 4">
          <a:extLst>
            <a:ext uri="{FF2B5EF4-FFF2-40B4-BE49-F238E27FC236}">
              <a16:creationId xmlns:a16="http://schemas.microsoft.com/office/drawing/2014/main" id="{782740CB-9BCD-4DED-81CA-5EDAC29C9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819151</xdr:colOff>
      <xdr:row>8</xdr:row>
      <xdr:rowOff>76199</xdr:rowOff>
    </xdr:from>
    <xdr:to>
      <xdr:col>12</xdr:col>
      <xdr:colOff>123825</xdr:colOff>
      <xdr:row>18</xdr:row>
      <xdr:rowOff>123824</xdr:rowOff>
    </xdr:to>
    <xdr:graphicFrame macro="">
      <xdr:nvGraphicFramePr>
        <xdr:cNvPr id="6" name="Chart 5">
          <a:extLst>
            <a:ext uri="{FF2B5EF4-FFF2-40B4-BE49-F238E27FC236}">
              <a16:creationId xmlns:a16="http://schemas.microsoft.com/office/drawing/2014/main" id="{A32DBCB1-F706-4836-9A6E-E6E6DF983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161925</xdr:colOff>
      <xdr:row>0</xdr:row>
      <xdr:rowOff>85725</xdr:rowOff>
    </xdr:from>
    <xdr:ext cx="498768" cy="496266"/>
    <xdr:pic>
      <xdr:nvPicPr>
        <xdr:cNvPr id="7" name="Picture 6">
          <a:hlinkClick xmlns:r="http://schemas.openxmlformats.org/officeDocument/2006/relationships" r:id="rId5" tooltip="analysistabs.com"/>
          <a:extLst>
            <a:ext uri="{FF2B5EF4-FFF2-40B4-BE49-F238E27FC236}">
              <a16:creationId xmlns:a16="http://schemas.microsoft.com/office/drawing/2014/main" id="{027697FC-7A39-47F8-B75C-B61ABD1D2D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52525" y="85725"/>
          <a:ext cx="498768" cy="49626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304800</xdr:colOff>
          <xdr:row>0</xdr:row>
          <xdr:rowOff>133350</xdr:rowOff>
        </xdr:from>
        <xdr:to>
          <xdr:col>23</xdr:col>
          <xdr:colOff>238125</xdr:colOff>
          <xdr:row>0</xdr:row>
          <xdr:rowOff>400050</xdr:rowOff>
        </xdr:to>
        <xdr:sp macro="" textlink="">
          <xdr:nvSpPr>
            <xdr:cNvPr id="1056" name="Scroll Bar 32"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5</xdr:col>
      <xdr:colOff>304800</xdr:colOff>
      <xdr:row>4</xdr:row>
      <xdr:rowOff>95250</xdr:rowOff>
    </xdr:from>
    <xdr:to>
      <xdr:col>6</xdr:col>
      <xdr:colOff>85725</xdr:colOff>
      <xdr:row>9</xdr:row>
      <xdr:rowOff>114300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430530</xdr:colOff>
      <xdr:row>6</xdr:row>
      <xdr:rowOff>47625</xdr:rowOff>
    </xdr:from>
    <xdr:to>
      <xdr:col>6</xdr:col>
      <xdr:colOff>1905</xdr:colOff>
      <xdr:row>7</xdr:row>
      <xdr:rowOff>180976</xdr:rowOff>
    </xdr:to>
    <xdr:sp macro="" textlink="$F$15:$F$15">
      <xdr:nvSpPr>
        <xdr:cNvPr id="1027" name="Ribbon">
          <a:extLst>
            <a:ext uri="{FF2B5EF4-FFF2-40B4-BE49-F238E27FC236}">
              <a16:creationId xmlns:a16="http://schemas.microsoft.com/office/drawing/2014/main" id="{00000000-0008-0000-0200-000003040000}"/>
            </a:ext>
          </a:extLst>
        </xdr:cNvPr>
        <xdr:cNvSpPr>
          <a:spLocks/>
        </xdr:cNvSpPr>
      </xdr:nvSpPr>
      <xdr:spPr bwMode="auto">
        <a:xfrm>
          <a:off x="2059305" y="1524000"/>
          <a:ext cx="914400" cy="323851"/>
        </a:xfrm>
        <a:prstGeom prst="rect">
          <a:avLst/>
        </a:prstGeom>
        <a:noFill/>
        <a:ln>
          <a:noFill/>
        </a:ln>
      </xdr:spPr>
      <xdr:txBody>
        <a:bodyPr lIns="0" tIns="0" rIns="0" bIns="0" anchor="ctr"/>
        <a:lstStyle/>
        <a:p>
          <a:pPr algn="ctr"/>
          <a:fld id="{FF521F5B-1B51-43E4-A00E-53D9FD9E7D42}" type="TxLink">
            <a:rPr lang="en-US" sz="1800" b="1" i="0" u="none" strike="noStrike">
              <a:solidFill>
                <a:schemeClr val="accent4"/>
              </a:solidFill>
              <a:latin typeface="Calibri"/>
            </a:rPr>
            <a:pPr algn="ctr"/>
            <a:t>55%</a:t>
          </a:fld>
          <a:endParaRPr lang="en-US" sz="1800" b="1">
            <a:solidFill>
              <a:schemeClr val="accent4"/>
            </a:solidFill>
          </a:endParaRPr>
        </a:p>
      </xdr:txBody>
    </xdr:sp>
    <xdr:clientData/>
  </xdr:twoCellAnchor>
  <xdr:oneCellAnchor>
    <xdr:from>
      <xdr:col>4</xdr:col>
      <xdr:colOff>136818</xdr:colOff>
      <xdr:row>0</xdr:row>
      <xdr:rowOff>98223</xdr:rowOff>
    </xdr:from>
    <xdr:ext cx="301332" cy="299820"/>
    <xdr:pic>
      <xdr:nvPicPr>
        <xdr:cNvPr id="3" name="Picture 2">
          <a:hlinkClick xmlns:r="http://schemas.openxmlformats.org/officeDocument/2006/relationships" r:id="rId2" tooltip="analysistabs.com"/>
          <a:extLst>
            <a:ext uri="{FF2B5EF4-FFF2-40B4-BE49-F238E27FC236}">
              <a16:creationId xmlns:a16="http://schemas.microsoft.com/office/drawing/2014/main" id="{D474C901-7836-4B74-8393-53E160B272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918" y="98223"/>
          <a:ext cx="301332" cy="29982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123824</xdr:colOff>
      <xdr:row>2</xdr:row>
      <xdr:rowOff>104775</xdr:rowOff>
    </xdr:from>
    <xdr:to>
      <xdr:col>0</xdr:col>
      <xdr:colOff>1533525</xdr:colOff>
      <xdr:row>9</xdr:row>
      <xdr:rowOff>114300</xdr:rowOff>
    </xdr:to>
    <xdr:sp macro="" textlink="">
      <xdr:nvSpPr>
        <xdr:cNvPr id="2" name="Speech Bubble: Rectangle with Corners Rounded 1">
          <a:extLst>
            <a:ext uri="{FF2B5EF4-FFF2-40B4-BE49-F238E27FC236}">
              <a16:creationId xmlns:a16="http://schemas.microsoft.com/office/drawing/2014/main" id="{00000000-0008-0000-0300-000002000000}"/>
            </a:ext>
          </a:extLst>
        </xdr:cNvPr>
        <xdr:cNvSpPr/>
      </xdr:nvSpPr>
      <xdr:spPr>
        <a:xfrm>
          <a:off x="123824" y="619125"/>
          <a:ext cx="1409701" cy="1352550"/>
        </a:xfrm>
        <a:prstGeom prst="wedgeRoundRectCallout">
          <a:avLst>
            <a:gd name="adj1" fmla="val 66612"/>
            <a:gd name="adj2" fmla="val -20905"/>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600" b="1"/>
            <a:t>1. </a:t>
          </a:r>
        </a:p>
        <a:p>
          <a:pPr algn="l"/>
          <a:r>
            <a:rPr lang="en-IN" sz="1600" b="1"/>
            <a:t>Input Your</a:t>
          </a:r>
          <a:r>
            <a:rPr lang="en-IN" sz="1600" b="1" baseline="0"/>
            <a:t> Project Title Here</a:t>
          </a:r>
          <a:endParaRPr lang="en-IN" sz="16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285750</xdr:colOff>
      <xdr:row>0</xdr:row>
      <xdr:rowOff>57150</xdr:rowOff>
    </xdr:from>
    <xdr:to>
      <xdr:col>10</xdr:col>
      <xdr:colOff>66675</xdr:colOff>
      <xdr:row>7</xdr:row>
      <xdr:rowOff>47625</xdr:rowOff>
    </xdr:to>
    <xdr:sp macro="" textlink="">
      <xdr:nvSpPr>
        <xdr:cNvPr id="2" name="Speech Bubble: Rectangle with Corners Rounded 1">
          <a:extLst>
            <a:ext uri="{FF2B5EF4-FFF2-40B4-BE49-F238E27FC236}">
              <a16:creationId xmlns:a16="http://schemas.microsoft.com/office/drawing/2014/main" id="{00000000-0008-0000-0400-000002000000}"/>
            </a:ext>
          </a:extLst>
        </xdr:cNvPr>
        <xdr:cNvSpPr/>
      </xdr:nvSpPr>
      <xdr:spPr>
        <a:xfrm>
          <a:off x="7943850" y="57150"/>
          <a:ext cx="2219325" cy="1447800"/>
        </a:xfrm>
        <a:prstGeom prst="wedgeRoundRectCallout">
          <a:avLst>
            <a:gd name="adj1" fmla="val -58610"/>
            <a:gd name="adj2" fmla="val -22377"/>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600" b="1"/>
            <a:t>2.</a:t>
          </a:r>
        </a:p>
        <a:p>
          <a:pPr algn="l"/>
          <a:r>
            <a:rPr lang="en-IN" sz="1600" b="1"/>
            <a:t> Input Your</a:t>
          </a:r>
          <a:r>
            <a:rPr lang="en-IN" sz="1600" b="1" baseline="0"/>
            <a:t> Tasks of Your Project and Respective Timelines</a:t>
          </a:r>
          <a:endParaRPr lang="en-IN" sz="16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099185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37</xdr:row>
      <xdr:rowOff>114300</xdr:rowOff>
    </xdr:from>
    <xdr:to>
      <xdr:col>14</xdr:col>
      <xdr:colOff>276225</xdr:colOff>
      <xdr:row>82</xdr:row>
      <xdr:rowOff>161925</xdr:rowOff>
    </xdr:to>
    <xdr:pic>
      <xdr:nvPicPr>
        <xdr:cNvPr id="4140" name="Picture 3">
          <a:extLst>
            <a:ext uri="{FF2B5EF4-FFF2-40B4-BE49-F238E27FC236}">
              <a16:creationId xmlns:a16="http://schemas.microsoft.com/office/drawing/2014/main" id="{00000000-0008-0000-0500-00002C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06680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16:creationId xmlns:a16="http://schemas.microsoft.com/office/drawing/2014/main" id="{00000000-0008-0000-0500-000005000000}"/>
            </a:ext>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3" tooltip="Ultimate Project Plan Advanced Excel Templat"/>
          <a:extLst>
            <a:ext uri="{FF2B5EF4-FFF2-40B4-BE49-F238E27FC236}">
              <a16:creationId xmlns:a16="http://schemas.microsoft.com/office/drawing/2014/main" id="{00000000-0008-0000-0500-000007000000}"/>
            </a:ext>
          </a:extLst>
        </xdr:cNvPr>
        <xdr:cNvSpPr/>
      </xdr:nvSpPr>
      <xdr:spPr>
        <a:xfrm>
          <a:off x="6762751" y="390525"/>
          <a:ext cx="1543050" cy="4381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8" name="Rectangle 7">
          <a:extLst>
            <a:ext uri="{FF2B5EF4-FFF2-40B4-BE49-F238E27FC236}">
              <a16:creationId xmlns:a16="http://schemas.microsoft.com/office/drawing/2014/main" id="{00000000-0008-0000-0500-000008000000}"/>
            </a:ext>
          </a:extLst>
        </xdr:cNvPr>
        <xdr:cNvSpPr/>
      </xdr:nvSpPr>
      <xdr:spPr>
        <a:xfrm>
          <a:off x="285750" y="10115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9" name="Rectangle 8">
          <a:hlinkClick xmlns:r="http://schemas.openxmlformats.org/officeDocument/2006/relationships" r:id="rId3" tooltip="Analysistabs Project Management Templates"/>
          <a:extLst>
            <a:ext uri="{FF2B5EF4-FFF2-40B4-BE49-F238E27FC236}">
              <a16:creationId xmlns:a16="http://schemas.microsoft.com/office/drawing/2014/main" id="{00000000-0008-0000-0500-000009000000}"/>
            </a:ext>
          </a:extLst>
        </xdr:cNvPr>
        <xdr:cNvSpPr/>
      </xdr:nvSpPr>
      <xdr:spPr>
        <a:xfrm>
          <a:off x="6591300" y="10267950"/>
          <a:ext cx="2390775" cy="44767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6</xdr:row>
      <xdr:rowOff>28575</xdr:rowOff>
    </xdr:from>
    <xdr:to>
      <xdr:col>15</xdr:col>
      <xdr:colOff>0</xdr:colOff>
      <xdr:row>35</xdr:row>
      <xdr:rowOff>170232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9525" y="1171575"/>
          <a:ext cx="8524875" cy="56661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457200</xdr:colOff>
      <xdr:row>1</xdr:row>
      <xdr:rowOff>152400</xdr:rowOff>
    </xdr:from>
    <xdr:ext cx="1828800" cy="323115"/>
    <xdr:pic>
      <xdr:nvPicPr>
        <xdr:cNvPr id="2" name="Picture 1" descr="Text&#10;&#10;Description automatically generated with low confidence">
          <a:hlinkClick xmlns:r="http://schemas.openxmlformats.org/officeDocument/2006/relationships" r:id="rId1" tooltip="analysistabs.com"/>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342900"/>
          <a:ext cx="1828800" cy="323115"/>
        </a:xfrm>
        <a:prstGeom prst="rect">
          <a:avLst/>
        </a:prstGeom>
        <a:noFill/>
        <a:ln cap="flat">
          <a:noFill/>
          <a:prstDash val="solid"/>
          <a:miter/>
        </a:ln>
        <a:effectLst/>
      </xdr:spPr>
    </xdr:pic>
    <xdr:clientData/>
  </xdr:oneCellAnchor>
  <xdr:oneCellAnchor>
    <xdr:from>
      <xdr:col>0</xdr:col>
      <xdr:colOff>114492</xdr:colOff>
      <xdr:row>1</xdr:row>
      <xdr:rowOff>95250</xdr:rowOff>
    </xdr:from>
    <xdr:ext cx="422184" cy="420066"/>
    <xdr:pic>
      <xdr:nvPicPr>
        <xdr:cNvPr id="3" name="Picture 2">
          <a:hlinkClick xmlns:r="http://schemas.openxmlformats.org/officeDocument/2006/relationships" r:id="rId1" tooltip="analysistabs.com"/>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492" y="285750"/>
          <a:ext cx="422184" cy="420066"/>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81" totalsRowShown="0" headerRowDxfId="15" dataDxfId="14" tableBorderDxfId="13">
  <tableColumns count="6">
    <tableColumn id="6" xr3:uid="{00000000-0010-0000-0000-000006000000}" name="Project" dataDxfId="12"/>
    <tableColumn id="1" xr3:uid="{00000000-0010-0000-0000-000001000000}" name="Task" dataDxfId="11"/>
    <tableColumn id="2" xr3:uid="{00000000-0010-0000-0000-000002000000}" name="Responsible" dataDxfId="10"/>
    <tableColumn id="3" xr3:uid="{00000000-0010-0000-0000-000003000000}" name="Start Date" dataDxfId="9"/>
    <tableColumn id="4" xr3:uid="{00000000-0010-0000-0000-000004000000}" name="Days Req." dataDxfId="8"/>
    <tableColumn id="5" xr3:uid="{00000000-0010-0000-0000-000005000000}" name="Progress" dataDxfId="7"/>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analysistabs.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analysistabs.com/project/manage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F958C-39E5-4D74-865C-943974AEC39F}">
  <sheetPr codeName="Sheet6"/>
  <dimension ref="A1:XFC40"/>
  <sheetViews>
    <sheetView showGridLines="0" showRowColHeaders="0" zoomScale="87" zoomScaleNormal="87" workbookViewId="0"/>
  </sheetViews>
  <sheetFormatPr defaultColWidth="0" defaultRowHeight="15" zeroHeight="1"/>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ol min="27" max="29" width="9.42578125" hidden="1"/>
    <col min="30" max="16383" width="9.140625" hidden="1"/>
    <col min="16384" max="16384" width="8.42578125" hidden="1"/>
  </cols>
  <sheetData>
    <row r="1" spans="2:24" ht="9.9499999999999993" customHeight="1"/>
    <row r="2" spans="2:24" ht="40.5" customHeight="1">
      <c r="B2" s="60"/>
      <c r="C2" s="59"/>
      <c r="D2" s="149" t="s">
        <v>169</v>
      </c>
      <c r="E2" s="149"/>
      <c r="F2" s="149"/>
      <c r="G2" s="149"/>
      <c r="H2" s="149"/>
      <c r="I2" s="149"/>
      <c r="J2" s="149"/>
      <c r="K2" s="149"/>
      <c r="L2" s="149"/>
      <c r="M2" s="149"/>
      <c r="O2" s="44"/>
      <c r="P2" s="112" t="s">
        <v>54</v>
      </c>
      <c r="Q2" s="112"/>
      <c r="R2" s="112"/>
      <c r="S2" s="112"/>
      <c r="T2" s="112"/>
      <c r="U2" s="112"/>
      <c r="V2" s="112"/>
      <c r="W2" s="112"/>
      <c r="X2" s="112"/>
    </row>
    <row r="3" spans="2:24" ht="32.25" customHeight="1">
      <c r="B3" s="60"/>
      <c r="C3" s="59"/>
      <c r="D3" s="113" t="s">
        <v>53</v>
      </c>
      <c r="E3" s="113"/>
      <c r="F3" s="113"/>
      <c r="G3" s="113"/>
      <c r="H3" s="113"/>
      <c r="I3" s="113"/>
      <c r="J3" s="113"/>
      <c r="K3" s="113"/>
      <c r="L3" s="113"/>
      <c r="M3" s="113"/>
      <c r="O3" s="44"/>
      <c r="P3" s="112"/>
      <c r="Q3" s="112"/>
      <c r="R3" s="112"/>
      <c r="S3" s="112"/>
      <c r="T3" s="112"/>
      <c r="U3" s="112"/>
      <c r="V3" s="112"/>
      <c r="W3" s="112"/>
      <c r="X3" s="112"/>
    </row>
    <row r="4" spans="2:24" ht="15" customHeight="1">
      <c r="O4" s="44"/>
      <c r="P4" s="112"/>
      <c r="Q4" s="112"/>
      <c r="R4" s="112"/>
      <c r="S4" s="112"/>
      <c r="T4" s="112"/>
      <c r="U4" s="112"/>
      <c r="V4" s="112"/>
      <c r="W4" s="112"/>
      <c r="X4" s="112"/>
    </row>
    <row r="5" spans="2:24" ht="15" customHeight="1">
      <c r="B5" s="44"/>
      <c r="C5" s="114" t="s">
        <v>52</v>
      </c>
      <c r="D5" s="117" t="s">
        <v>170</v>
      </c>
      <c r="E5" s="117"/>
      <c r="F5" s="117"/>
      <c r="G5" s="117"/>
      <c r="H5" s="117"/>
      <c r="I5" s="117"/>
      <c r="J5" s="117"/>
      <c r="K5" s="117"/>
      <c r="L5" s="117"/>
      <c r="M5" s="55"/>
      <c r="O5" s="44"/>
      <c r="P5" s="112"/>
      <c r="Q5" s="112"/>
      <c r="R5" s="112"/>
      <c r="S5" s="112"/>
      <c r="T5" s="112"/>
      <c r="U5" s="112"/>
      <c r="V5" s="112"/>
      <c r="W5" s="112"/>
      <c r="X5" s="112"/>
    </row>
    <row r="6" spans="2:24" ht="15" customHeight="1">
      <c r="B6" s="44"/>
      <c r="C6" s="114"/>
      <c r="D6" s="117"/>
      <c r="E6" s="117"/>
      <c r="F6" s="117"/>
      <c r="G6" s="117"/>
      <c r="H6" s="117"/>
      <c r="I6" s="117"/>
      <c r="J6" s="117"/>
      <c r="K6" s="117"/>
      <c r="L6" s="117"/>
      <c r="M6" s="55"/>
      <c r="O6" s="44"/>
      <c r="P6" s="112"/>
      <c r="Q6" s="112"/>
      <c r="R6" s="112"/>
      <c r="S6" s="112"/>
      <c r="T6" s="112"/>
      <c r="U6" s="112"/>
      <c r="V6" s="112"/>
      <c r="W6" s="112"/>
      <c r="X6" s="112"/>
    </row>
    <row r="7" spans="2:24" ht="6.75" customHeight="1">
      <c r="B7" s="44"/>
      <c r="C7" s="56"/>
      <c r="D7" s="58"/>
      <c r="E7" s="58"/>
      <c r="F7" s="58"/>
      <c r="G7" s="58"/>
      <c r="H7" s="58"/>
      <c r="I7" s="58"/>
      <c r="J7" s="58"/>
      <c r="K7" s="58"/>
      <c r="L7" s="58"/>
      <c r="M7" s="57"/>
      <c r="O7" s="44"/>
      <c r="P7" s="112"/>
      <c r="Q7" s="112"/>
      <c r="R7" s="112"/>
      <c r="S7" s="112"/>
      <c r="T7" s="112"/>
      <c r="U7" s="112"/>
      <c r="V7" s="112"/>
      <c r="W7" s="112"/>
      <c r="X7" s="112"/>
    </row>
    <row r="8" spans="2:24" ht="18.75" customHeight="1">
      <c r="B8" s="44"/>
      <c r="C8" s="114" t="s">
        <v>51</v>
      </c>
      <c r="D8" s="117" t="s">
        <v>171</v>
      </c>
      <c r="E8" s="117"/>
      <c r="F8" s="117"/>
      <c r="G8" s="117"/>
      <c r="H8" s="117"/>
      <c r="I8" s="117"/>
      <c r="J8" s="117"/>
      <c r="K8" s="117"/>
      <c r="L8" s="117"/>
      <c r="M8" s="55"/>
      <c r="O8" s="44"/>
      <c r="P8" s="112"/>
      <c r="Q8" s="112"/>
      <c r="R8" s="112"/>
      <c r="S8" s="112"/>
      <c r="T8" s="112"/>
      <c r="U8" s="112"/>
      <c r="V8" s="112"/>
      <c r="W8" s="112"/>
      <c r="X8" s="112"/>
    </row>
    <row r="9" spans="2:24" ht="18.75" customHeight="1">
      <c r="B9" s="44"/>
      <c r="C9" s="114"/>
      <c r="D9" s="117"/>
      <c r="E9" s="117"/>
      <c r="F9" s="117"/>
      <c r="G9" s="117"/>
      <c r="H9" s="117"/>
      <c r="I9" s="117"/>
      <c r="J9" s="117"/>
      <c r="K9" s="117"/>
      <c r="L9" s="117"/>
      <c r="M9" s="55"/>
      <c r="O9" s="44"/>
      <c r="P9" s="112"/>
      <c r="Q9" s="112"/>
      <c r="R9" s="112"/>
      <c r="S9" s="112"/>
      <c r="T9" s="112"/>
      <c r="U9" s="112"/>
      <c r="V9" s="112"/>
      <c r="W9" s="112"/>
      <c r="X9" s="112"/>
    </row>
    <row r="10" spans="2:24" ht="18.75" customHeight="1">
      <c r="B10" s="44"/>
      <c r="C10" s="114"/>
      <c r="D10" s="117"/>
      <c r="E10" s="117"/>
      <c r="F10" s="117"/>
      <c r="G10" s="117"/>
      <c r="H10" s="117"/>
      <c r="I10" s="117"/>
      <c r="J10" s="117"/>
      <c r="K10" s="117"/>
      <c r="L10" s="117"/>
      <c r="M10" s="55"/>
      <c r="O10" s="44"/>
      <c r="P10" s="112"/>
      <c r="Q10" s="112"/>
      <c r="R10" s="112"/>
      <c r="S10" s="112"/>
      <c r="T10" s="112"/>
      <c r="U10" s="112"/>
      <c r="V10" s="112"/>
      <c r="W10" s="112"/>
      <c r="X10" s="112"/>
    </row>
    <row r="11" spans="2:24" ht="18.75" customHeight="1">
      <c r="B11" s="44"/>
      <c r="C11" s="56"/>
      <c r="D11" s="117"/>
      <c r="E11" s="117"/>
      <c r="F11" s="117"/>
      <c r="G11" s="117"/>
      <c r="H11" s="117"/>
      <c r="I11" s="117"/>
      <c r="J11" s="117"/>
      <c r="K11" s="117"/>
      <c r="L11" s="117"/>
      <c r="M11" s="55"/>
      <c r="O11" s="44"/>
      <c r="P11" s="112"/>
      <c r="Q11" s="112"/>
      <c r="R11" s="112"/>
      <c r="S11" s="112"/>
      <c r="T11" s="112"/>
      <c r="U11" s="112"/>
      <c r="V11" s="112"/>
      <c r="W11" s="112"/>
      <c r="X11" s="112"/>
    </row>
    <row r="12" spans="2:24" ht="15" customHeight="1">
      <c r="B12" s="44"/>
      <c r="C12" s="115" t="s">
        <v>50</v>
      </c>
      <c r="D12" s="116" t="s">
        <v>49</v>
      </c>
      <c r="E12" s="116"/>
      <c r="F12" s="116"/>
      <c r="G12" s="116"/>
      <c r="H12" s="116"/>
      <c r="I12" s="116"/>
      <c r="J12" s="116"/>
      <c r="K12" s="116"/>
      <c r="L12" s="116"/>
      <c r="M12" s="52"/>
      <c r="O12" s="44"/>
      <c r="P12" s="112"/>
      <c r="Q12" s="112"/>
      <c r="R12" s="112"/>
      <c r="S12" s="112"/>
      <c r="T12" s="112"/>
      <c r="U12" s="112"/>
      <c r="V12" s="112"/>
      <c r="W12" s="112"/>
      <c r="X12" s="112"/>
    </row>
    <row r="13" spans="2:24" ht="24.75" customHeight="1">
      <c r="B13" s="44"/>
      <c r="C13" s="115"/>
      <c r="D13" s="116"/>
      <c r="E13" s="116"/>
      <c r="F13" s="116"/>
      <c r="G13" s="116"/>
      <c r="H13" s="116"/>
      <c r="I13" s="116"/>
      <c r="J13" s="116"/>
      <c r="K13" s="116"/>
      <c r="L13" s="116"/>
      <c r="M13" s="52"/>
      <c r="O13" s="44"/>
      <c r="P13" s="112"/>
      <c r="Q13" s="112"/>
      <c r="R13" s="112"/>
      <c r="S13" s="112"/>
      <c r="T13" s="112"/>
      <c r="U13" s="112"/>
      <c r="V13" s="112"/>
      <c r="W13" s="112"/>
      <c r="X13" s="112"/>
    </row>
    <row r="14" spans="2:24" ht="33" customHeight="1">
      <c r="B14" s="44"/>
      <c r="C14" s="115"/>
      <c r="D14" s="116"/>
      <c r="E14" s="116"/>
      <c r="F14" s="116"/>
      <c r="G14" s="116"/>
      <c r="H14" s="116"/>
      <c r="I14" s="116"/>
      <c r="J14" s="116"/>
      <c r="K14" s="116"/>
      <c r="L14" s="116"/>
      <c r="M14" s="52"/>
      <c r="O14" s="44"/>
      <c r="P14" s="112"/>
      <c r="Q14" s="112"/>
      <c r="R14" s="112"/>
      <c r="S14" s="112"/>
      <c r="T14" s="112"/>
      <c r="U14" s="112"/>
      <c r="V14" s="112"/>
      <c r="W14" s="112"/>
      <c r="X14" s="112"/>
    </row>
    <row r="15" spans="2:24" ht="15" customHeight="1">
      <c r="B15" s="44"/>
      <c r="C15" s="54"/>
      <c r="D15" s="53"/>
      <c r="E15" s="53"/>
      <c r="F15" s="53"/>
      <c r="G15" s="53"/>
      <c r="H15" s="53"/>
      <c r="I15" s="53"/>
      <c r="J15" s="53"/>
      <c r="K15" s="53"/>
      <c r="L15" s="53"/>
      <c r="M15" s="52"/>
      <c r="O15" s="44"/>
      <c r="P15" s="112"/>
      <c r="Q15" s="112"/>
      <c r="R15" s="112"/>
      <c r="S15" s="112"/>
      <c r="T15" s="112"/>
      <c r="U15" s="112"/>
      <c r="V15" s="112"/>
      <c r="W15" s="112"/>
      <c r="X15" s="112"/>
    </row>
    <row r="16" spans="2:24" ht="15" customHeight="1">
      <c r="B16" s="44"/>
      <c r="C16" s="114" t="s">
        <v>48</v>
      </c>
      <c r="D16" s="116" t="s">
        <v>47</v>
      </c>
      <c r="E16" s="116"/>
      <c r="F16" s="116"/>
      <c r="G16" s="116"/>
      <c r="H16" s="116"/>
      <c r="I16" s="116"/>
      <c r="J16" s="116"/>
      <c r="K16" s="116"/>
      <c r="L16" s="116"/>
      <c r="M16" s="52"/>
      <c r="O16" s="44"/>
      <c r="P16" s="12"/>
      <c r="Q16" s="12"/>
      <c r="R16" s="12"/>
      <c r="S16" s="12"/>
      <c r="T16" s="12"/>
      <c r="U16" s="12"/>
      <c r="V16" s="12"/>
      <c r="W16" s="12"/>
      <c r="X16" s="12"/>
    </row>
    <row r="17" spans="2:24" ht="15" customHeight="1">
      <c r="B17" s="44"/>
      <c r="C17" s="114"/>
      <c r="D17" s="116"/>
      <c r="E17" s="116"/>
      <c r="F17" s="116"/>
      <c r="G17" s="116"/>
      <c r="H17" s="116"/>
      <c r="I17" s="116"/>
      <c r="J17" s="116"/>
      <c r="K17" s="116"/>
      <c r="L17" s="116"/>
      <c r="M17" s="52"/>
      <c r="O17" s="44"/>
      <c r="P17" s="12"/>
      <c r="Q17" s="12"/>
      <c r="R17" s="12"/>
      <c r="S17" s="12"/>
      <c r="T17" s="12"/>
      <c r="U17" s="12"/>
      <c r="V17" s="12"/>
      <c r="W17" s="12"/>
      <c r="X17" s="12"/>
    </row>
    <row r="18" spans="2:24">
      <c r="B18" s="51"/>
      <c r="C18" s="50"/>
      <c r="D18" s="49"/>
      <c r="E18" s="49"/>
      <c r="F18" s="49"/>
      <c r="G18" s="48"/>
      <c r="H18" s="48"/>
      <c r="I18" s="48"/>
      <c r="J18" s="48"/>
      <c r="K18" s="48"/>
      <c r="L18" s="48"/>
      <c r="M18" s="48"/>
      <c r="O18" s="44"/>
      <c r="P18" s="12"/>
      <c r="Q18" s="12"/>
      <c r="R18" s="12"/>
      <c r="S18" s="12"/>
      <c r="T18" s="12"/>
      <c r="U18" s="12"/>
      <c r="V18" s="12"/>
      <c r="W18" s="12"/>
      <c r="X18" s="12"/>
    </row>
    <row r="19" spans="2:24" ht="46.5" customHeight="1">
      <c r="B19" s="44"/>
      <c r="C19" s="47" t="s">
        <v>46</v>
      </c>
      <c r="D19" s="111"/>
      <c r="E19" s="111"/>
      <c r="F19" s="111"/>
      <c r="G19" s="111"/>
      <c r="H19" s="111"/>
      <c r="I19" s="111"/>
      <c r="J19" s="111"/>
      <c r="K19" s="111"/>
      <c r="L19" s="111"/>
      <c r="M19" s="111"/>
      <c r="O19" s="44"/>
      <c r="P19" s="12"/>
      <c r="Q19" s="12"/>
      <c r="R19" s="12"/>
      <c r="S19" s="12"/>
      <c r="T19" s="12"/>
      <c r="U19" s="12"/>
      <c r="V19" s="12"/>
      <c r="W19" s="12"/>
      <c r="X19" s="12"/>
    </row>
    <row r="20" spans="2:24">
      <c r="B20" s="44"/>
      <c r="C20" s="110" t="s">
        <v>45</v>
      </c>
      <c r="D20" s="111"/>
      <c r="E20" s="111"/>
      <c r="F20" s="111"/>
      <c r="G20" s="111"/>
      <c r="H20" s="111"/>
      <c r="I20" s="111"/>
      <c r="J20" s="111"/>
      <c r="K20" s="111"/>
      <c r="L20" s="111"/>
      <c r="M20" s="111"/>
      <c r="O20" s="44"/>
      <c r="P20" s="12"/>
      <c r="Q20" s="12"/>
      <c r="R20" s="12"/>
      <c r="S20" s="12"/>
      <c r="T20" s="12"/>
      <c r="U20" s="12"/>
      <c r="V20" s="12"/>
      <c r="W20" s="12"/>
      <c r="X20" s="12"/>
    </row>
    <row r="21" spans="2:24">
      <c r="B21" s="44"/>
      <c r="C21" s="110"/>
      <c r="D21" s="111"/>
      <c r="E21" s="111"/>
      <c r="F21" s="111"/>
      <c r="G21" s="111"/>
      <c r="H21" s="111"/>
      <c r="I21" s="111"/>
      <c r="J21" s="111"/>
      <c r="K21" s="111"/>
      <c r="L21" s="111"/>
      <c r="M21" s="111"/>
      <c r="O21" s="44"/>
      <c r="P21" s="12"/>
      <c r="Q21" s="12"/>
      <c r="R21" s="12"/>
      <c r="S21" s="12"/>
      <c r="T21" s="12"/>
      <c r="U21" s="12"/>
      <c r="V21" s="12"/>
      <c r="W21" s="12"/>
      <c r="X21" s="12"/>
    </row>
    <row r="22" spans="2:24" ht="15" customHeight="1">
      <c r="B22" s="44"/>
      <c r="C22" s="110"/>
      <c r="D22" s="111"/>
      <c r="E22" s="111"/>
      <c r="F22" s="111"/>
      <c r="G22" s="111"/>
      <c r="H22" s="111"/>
      <c r="I22" s="111"/>
      <c r="J22" s="111"/>
      <c r="K22" s="111"/>
      <c r="L22" s="111"/>
      <c r="M22" s="111"/>
      <c r="O22" s="44"/>
      <c r="P22" s="12"/>
      <c r="Q22" s="12"/>
      <c r="R22" s="12"/>
      <c r="S22" s="12"/>
      <c r="T22" s="12"/>
      <c r="U22" s="12"/>
      <c r="V22" s="12"/>
      <c r="W22" s="12"/>
      <c r="X22" s="12"/>
    </row>
    <row r="23" spans="2:24">
      <c r="B23" s="44"/>
      <c r="C23" s="110"/>
      <c r="D23" s="111"/>
      <c r="E23" s="111"/>
      <c r="F23" s="111"/>
      <c r="G23" s="111"/>
      <c r="H23" s="111"/>
      <c r="I23" s="111"/>
      <c r="J23" s="111"/>
      <c r="K23" s="111"/>
      <c r="L23" s="111"/>
      <c r="M23" s="111"/>
      <c r="O23" s="44"/>
      <c r="P23" s="12"/>
      <c r="Q23" s="12"/>
      <c r="R23" s="12"/>
      <c r="S23" s="12"/>
      <c r="T23" s="12"/>
      <c r="U23" s="12"/>
      <c r="V23" s="12"/>
      <c r="W23" s="12"/>
      <c r="X23" s="12"/>
    </row>
    <row r="24" spans="2:24">
      <c r="B24" s="44"/>
      <c r="C24" s="110"/>
      <c r="D24" s="111"/>
      <c r="E24" s="111"/>
      <c r="F24" s="111"/>
      <c r="G24" s="111"/>
      <c r="H24" s="111"/>
      <c r="I24" s="111"/>
      <c r="J24" s="111"/>
      <c r="K24" s="111"/>
      <c r="L24" s="111"/>
      <c r="M24" s="111"/>
      <c r="O24" s="44"/>
      <c r="P24" s="12"/>
      <c r="Q24" s="12"/>
      <c r="R24" s="12"/>
      <c r="S24" s="12"/>
      <c r="T24" s="12"/>
      <c r="U24" s="12"/>
      <c r="V24" s="12"/>
      <c r="W24" s="12"/>
      <c r="X24" s="12"/>
    </row>
    <row r="25" spans="2:24">
      <c r="B25" s="44"/>
      <c r="C25" s="110"/>
      <c r="D25" s="111"/>
      <c r="E25" s="111"/>
      <c r="F25" s="111"/>
      <c r="G25" s="111"/>
      <c r="H25" s="111"/>
      <c r="I25" s="111"/>
      <c r="J25" s="111"/>
      <c r="K25" s="111"/>
      <c r="L25" s="111"/>
      <c r="M25" s="111"/>
      <c r="O25" s="44"/>
      <c r="P25" s="12"/>
      <c r="Q25" s="12"/>
      <c r="R25" s="12"/>
      <c r="S25" s="12"/>
      <c r="T25" s="12"/>
      <c r="U25" s="12"/>
      <c r="V25" s="12"/>
      <c r="W25" s="12"/>
      <c r="X25" s="12"/>
    </row>
    <row r="26" spans="2:24">
      <c r="B26" s="44"/>
      <c r="C26" s="110"/>
      <c r="D26" s="111"/>
      <c r="E26" s="111"/>
      <c r="F26" s="111"/>
      <c r="G26" s="111"/>
      <c r="H26" s="111"/>
      <c r="I26" s="111"/>
      <c r="J26" s="111"/>
      <c r="K26" s="111"/>
      <c r="L26" s="111"/>
      <c r="M26" s="111"/>
      <c r="O26" s="44"/>
      <c r="P26" s="12"/>
      <c r="Q26" s="12"/>
      <c r="R26" s="12"/>
      <c r="S26" s="12"/>
      <c r="T26" s="12"/>
      <c r="U26" s="12"/>
      <c r="V26" s="12"/>
      <c r="W26" s="12"/>
      <c r="X26" s="12"/>
    </row>
    <row r="27" spans="2:24">
      <c r="B27" s="44"/>
      <c r="C27" s="110"/>
      <c r="D27" s="111"/>
      <c r="E27" s="111"/>
      <c r="F27" s="111"/>
      <c r="G27" s="111"/>
      <c r="H27" s="111"/>
      <c r="I27" s="111"/>
      <c r="J27" s="111"/>
      <c r="K27" s="111"/>
      <c r="L27" s="111"/>
      <c r="M27" s="111"/>
      <c r="O27" s="44"/>
      <c r="P27" s="12"/>
      <c r="Q27" s="12"/>
      <c r="R27" s="12"/>
      <c r="S27" s="12"/>
      <c r="T27" s="12"/>
      <c r="U27" s="12"/>
      <c r="V27" s="12"/>
      <c r="W27" s="12"/>
      <c r="X27" s="12"/>
    </row>
    <row r="28" spans="2:24">
      <c r="B28" s="44"/>
      <c r="C28" s="110"/>
      <c r="D28" s="111"/>
      <c r="E28" s="111"/>
      <c r="F28" s="111"/>
      <c r="G28" s="111"/>
      <c r="H28" s="111"/>
      <c r="I28" s="111"/>
      <c r="J28" s="111"/>
      <c r="K28" s="111"/>
      <c r="L28" s="111"/>
      <c r="M28" s="111"/>
      <c r="O28" s="44"/>
      <c r="P28" s="12"/>
      <c r="Q28" s="12"/>
      <c r="R28" s="12"/>
      <c r="S28" s="12"/>
      <c r="T28" s="12"/>
      <c r="U28" s="12"/>
      <c r="V28" s="12"/>
      <c r="W28" s="12"/>
      <c r="X28" s="12"/>
    </row>
    <row r="29" spans="2:24">
      <c r="B29" s="44"/>
      <c r="C29" s="110"/>
      <c r="D29" s="111"/>
      <c r="E29" s="111"/>
      <c r="F29" s="111"/>
      <c r="G29" s="111"/>
      <c r="H29" s="111"/>
      <c r="I29" s="111"/>
      <c r="J29" s="111"/>
      <c r="K29" s="111"/>
      <c r="L29" s="111"/>
      <c r="M29" s="111"/>
      <c r="O29" s="44"/>
      <c r="P29" s="12"/>
      <c r="Q29" s="12"/>
      <c r="R29" s="12"/>
      <c r="S29" s="12"/>
      <c r="T29" s="12"/>
      <c r="U29" s="12"/>
      <c r="V29" s="12"/>
      <c r="W29" s="12"/>
      <c r="X29" s="12"/>
    </row>
    <row r="30" spans="2:24">
      <c r="B30" s="44"/>
      <c r="C30" s="110"/>
      <c r="D30" s="111"/>
      <c r="E30" s="111"/>
      <c r="F30" s="111"/>
      <c r="G30" s="111"/>
      <c r="H30" s="111"/>
      <c r="I30" s="111"/>
      <c r="J30" s="111"/>
      <c r="K30" s="111"/>
      <c r="L30" s="111"/>
      <c r="M30" s="111"/>
      <c r="O30" s="44"/>
      <c r="P30" s="12"/>
      <c r="Q30" s="12"/>
      <c r="R30" s="12"/>
      <c r="S30" s="12"/>
      <c r="T30" s="12"/>
      <c r="U30" s="12"/>
      <c r="V30" s="12"/>
      <c r="W30" s="12"/>
      <c r="X30" s="12"/>
    </row>
    <row r="31" spans="2:24">
      <c r="B31" s="44"/>
      <c r="C31" s="110"/>
      <c r="D31" s="111"/>
      <c r="E31" s="111"/>
      <c r="F31" s="111"/>
      <c r="G31" s="111"/>
      <c r="H31" s="111"/>
      <c r="I31" s="111"/>
      <c r="J31" s="111"/>
      <c r="K31" s="111"/>
      <c r="L31" s="111"/>
      <c r="M31" s="111"/>
      <c r="O31" s="44"/>
      <c r="P31" s="12"/>
      <c r="Q31" s="12"/>
      <c r="R31" s="12"/>
      <c r="S31" s="12"/>
      <c r="T31" s="12"/>
      <c r="U31" s="12"/>
      <c r="V31" s="12"/>
      <c r="W31" s="12"/>
      <c r="X31" s="12"/>
    </row>
    <row r="32" spans="2:24">
      <c r="B32" s="44"/>
      <c r="C32" s="110"/>
      <c r="D32" s="111"/>
      <c r="E32" s="111"/>
      <c r="F32" s="111"/>
      <c r="G32" s="111"/>
      <c r="H32" s="111"/>
      <c r="I32" s="111"/>
      <c r="J32" s="111"/>
      <c r="K32" s="111"/>
      <c r="L32" s="111"/>
      <c r="M32" s="111"/>
      <c r="O32" s="44"/>
      <c r="P32" s="12"/>
      <c r="Q32" s="12"/>
      <c r="R32" s="12"/>
      <c r="S32" s="12"/>
      <c r="T32" s="12"/>
      <c r="U32" s="12"/>
      <c r="V32" s="12"/>
      <c r="W32" s="12"/>
      <c r="X32" s="12"/>
    </row>
    <row r="33" spans="1:24">
      <c r="B33" s="44"/>
      <c r="C33" s="110"/>
      <c r="D33" s="111"/>
      <c r="E33" s="111"/>
      <c r="F33" s="111"/>
      <c r="G33" s="111"/>
      <c r="H33" s="111"/>
      <c r="I33" s="111"/>
      <c r="J33" s="111"/>
      <c r="K33" s="111"/>
      <c r="L33" s="111"/>
      <c r="M33" s="111"/>
      <c r="O33" s="44"/>
      <c r="P33" s="12"/>
      <c r="Q33" s="12"/>
      <c r="R33" s="12"/>
      <c r="S33" s="12"/>
      <c r="T33" s="12"/>
      <c r="U33" s="12"/>
      <c r="V33" s="12"/>
      <c r="W33" s="12"/>
      <c r="X33" s="12"/>
    </row>
    <row r="34" spans="1:24">
      <c r="B34" s="44"/>
      <c r="C34" s="110"/>
      <c r="D34" s="111"/>
      <c r="E34" s="111"/>
      <c r="F34" s="111"/>
      <c r="G34" s="111"/>
      <c r="H34" s="111"/>
      <c r="I34" s="111"/>
      <c r="J34" s="111"/>
      <c r="K34" s="111"/>
      <c r="L34" s="111"/>
      <c r="M34" s="111"/>
      <c r="O34" s="44"/>
      <c r="P34" s="12"/>
      <c r="Q34" s="12"/>
      <c r="R34" s="12"/>
      <c r="S34" s="12"/>
      <c r="T34" s="12"/>
      <c r="U34" s="12"/>
      <c r="V34" s="12"/>
      <c r="W34" s="12"/>
      <c r="X34" s="12"/>
    </row>
    <row r="35" spans="1:24">
      <c r="B35" s="44"/>
      <c r="C35" s="110"/>
      <c r="D35" s="111"/>
      <c r="E35" s="111"/>
      <c r="F35" s="111"/>
      <c r="G35" s="111"/>
      <c r="H35" s="111"/>
      <c r="I35" s="111"/>
      <c r="J35" s="111"/>
      <c r="K35" s="111"/>
      <c r="L35" s="111"/>
      <c r="M35" s="111"/>
      <c r="O35" s="44"/>
      <c r="P35" s="12"/>
      <c r="Q35" s="12"/>
      <c r="R35" s="12"/>
      <c r="S35" s="12"/>
      <c r="T35" s="12"/>
      <c r="U35" s="12"/>
      <c r="V35" s="12"/>
      <c r="W35" s="12"/>
      <c r="X35" s="12"/>
    </row>
    <row r="36" spans="1:24">
      <c r="B36" s="44"/>
      <c r="C36" s="110"/>
      <c r="D36" s="111"/>
      <c r="E36" s="111"/>
      <c r="F36" s="111"/>
      <c r="G36" s="111"/>
      <c r="H36" s="111"/>
      <c r="I36" s="111"/>
      <c r="J36" s="111"/>
      <c r="K36" s="111"/>
      <c r="L36" s="111"/>
      <c r="M36" s="111"/>
      <c r="O36" s="44"/>
      <c r="P36" s="12"/>
      <c r="Q36" s="12"/>
      <c r="R36" s="12"/>
      <c r="S36" s="12"/>
      <c r="T36" s="12"/>
      <c r="U36" s="12"/>
      <c r="V36" s="12"/>
      <c r="W36" s="12"/>
      <c r="X36" s="12"/>
    </row>
    <row r="37" spans="1:24"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row>
    <row r="38" spans="1:24" ht="15.75">
      <c r="A38" s="43"/>
      <c r="B38" s="43"/>
      <c r="C38" s="43"/>
      <c r="D38" s="43" t="s">
        <v>44</v>
      </c>
      <c r="E38" s="43"/>
      <c r="F38" s="43"/>
      <c r="G38" s="43"/>
      <c r="H38" s="43"/>
      <c r="I38" s="43"/>
      <c r="J38" s="43"/>
      <c r="K38" s="43"/>
      <c r="L38" s="43"/>
      <c r="M38" s="43"/>
      <c r="N38" s="43"/>
      <c r="O38" s="43"/>
      <c r="P38" s="43"/>
      <c r="Q38" s="43"/>
      <c r="R38" s="43"/>
      <c r="S38" s="43"/>
      <c r="T38" s="43"/>
      <c r="U38" s="43"/>
      <c r="V38" s="43"/>
      <c r="W38" s="43"/>
      <c r="X38" s="43"/>
    </row>
    <row r="39" spans="1:24" ht="3" customHeight="1">
      <c r="A39" s="43"/>
      <c r="B39" s="43"/>
      <c r="C39" s="43"/>
      <c r="D39" s="43"/>
      <c r="E39" s="43"/>
      <c r="F39" s="43"/>
      <c r="G39" s="43"/>
      <c r="H39" s="43"/>
      <c r="I39" s="43"/>
      <c r="J39" s="43"/>
      <c r="K39" s="43"/>
      <c r="L39" s="43"/>
      <c r="M39" s="43"/>
      <c r="N39" s="43"/>
      <c r="O39" s="43"/>
      <c r="P39" s="43"/>
      <c r="Q39" s="43"/>
      <c r="R39" s="43"/>
      <c r="S39" s="43"/>
      <c r="T39" s="43"/>
      <c r="U39" s="43"/>
      <c r="V39" s="43"/>
      <c r="W39" s="43"/>
      <c r="X39" s="43"/>
    </row>
    <row r="40" spans="1:24">
      <c r="A40" s="43"/>
      <c r="B40" s="43"/>
      <c r="C40" s="43"/>
      <c r="D40" s="43"/>
      <c r="E40" s="43"/>
      <c r="F40" s="43"/>
      <c r="G40" s="43"/>
      <c r="H40" s="43"/>
      <c r="I40" s="43"/>
      <c r="J40" s="43"/>
      <c r="K40" s="43"/>
      <c r="L40" s="43"/>
      <c r="M40" s="43"/>
      <c r="N40" s="43"/>
      <c r="O40" s="43"/>
      <c r="P40" s="43"/>
      <c r="Q40" s="43"/>
      <c r="R40" s="43"/>
      <c r="S40" s="43"/>
      <c r="T40" s="43"/>
      <c r="U40" s="43"/>
      <c r="V40" s="43"/>
      <c r="W40" s="43"/>
      <c r="X40" s="43"/>
    </row>
  </sheetData>
  <sheetProtection algorithmName="SHA-512" hashValue="ILFXhGvfNcWZvASdyRcOU5xR9itnqNzhXQd/jh7ccWtxdYPgVyRDJB/9i3CuKXq8HPAtULLxoUyddfcPURhutA==" saltValue="mR0gpVfyIRu3F6LYMIGNmA==" spinCount="100000" sheet="1" objects="1" scenarios="1"/>
  <mergeCells count="13">
    <mergeCell ref="C20:C36"/>
    <mergeCell ref="D19:M36"/>
    <mergeCell ref="P2:X15"/>
    <mergeCell ref="D2:M2"/>
    <mergeCell ref="D3:M3"/>
    <mergeCell ref="C5:C6"/>
    <mergeCell ref="C8:C10"/>
    <mergeCell ref="C12:C14"/>
    <mergeCell ref="C16:C17"/>
    <mergeCell ref="D12:L14"/>
    <mergeCell ref="D16:L17"/>
    <mergeCell ref="D8:L11"/>
    <mergeCell ref="D5:L6"/>
  </mergeCells>
  <pageMargins left="0.7" right="0.7" top="0.75" bottom="0.75" header="0.3" footer="0.3"/>
  <pageSetup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5B436-54A3-4112-AE6C-A3E5E0E6A382}">
  <sheetPr>
    <tabColor theme="7"/>
  </sheetPr>
  <dimension ref="C1:P30"/>
  <sheetViews>
    <sheetView showGridLines="0" showRowColHeaders="0" tabSelected="1" topLeftCell="B1" workbookViewId="0">
      <selection activeCell="L30" sqref="L30"/>
    </sheetView>
  </sheetViews>
  <sheetFormatPr defaultColWidth="0" defaultRowHeight="14.25" zeroHeight="1"/>
  <cols>
    <col min="1" max="1" width="12.7109375" style="107" hidden="1" customWidth="1"/>
    <col min="2" max="2" width="2.140625" style="107" customWidth="1"/>
    <col min="3" max="5" width="12.7109375" style="107" customWidth="1"/>
    <col min="6" max="6" width="2.140625" style="107" customWidth="1"/>
    <col min="7" max="12" width="12.7109375" style="107" customWidth="1"/>
    <col min="13" max="13" width="2.140625" style="107" customWidth="1"/>
    <col min="14" max="16" width="12.7109375" style="107" customWidth="1"/>
    <col min="17" max="17" width="2.140625" style="107" customWidth="1"/>
    <col min="18" max="16384" width="12.7109375" style="107" hidden="1"/>
  </cols>
  <sheetData>
    <row r="1" spans="3:16" ht="52.5" customHeight="1">
      <c r="C1" s="135"/>
      <c r="D1" s="156" t="s">
        <v>165</v>
      </c>
      <c r="E1" s="156"/>
      <c r="F1" s="156"/>
      <c r="G1" s="156"/>
      <c r="H1" s="156"/>
      <c r="I1" s="156"/>
      <c r="J1" s="156"/>
      <c r="K1" s="156"/>
      <c r="L1" s="156"/>
      <c r="M1" s="156"/>
      <c r="N1" s="156"/>
      <c r="O1" s="156"/>
      <c r="P1" s="156"/>
    </row>
    <row r="2" spans="3:16"/>
    <row r="3" spans="3:16" hidden="1">
      <c r="C3" s="109"/>
      <c r="D3" s="109"/>
      <c r="E3" s="109"/>
      <c r="G3" s="109"/>
      <c r="H3" s="109"/>
      <c r="I3" s="109"/>
      <c r="J3" s="109"/>
      <c r="K3" s="109"/>
      <c r="L3" s="109"/>
      <c r="N3" s="109"/>
      <c r="O3" s="109"/>
      <c r="P3" s="109"/>
    </row>
    <row r="4" spans="3:16" hidden="1">
      <c r="C4" s="109"/>
      <c r="D4" s="109"/>
      <c r="E4" s="109"/>
      <c r="G4" s="109"/>
      <c r="H4" s="109"/>
      <c r="I4" s="109"/>
      <c r="J4" s="109"/>
      <c r="K4" s="109"/>
      <c r="L4" s="109"/>
      <c r="N4" s="109"/>
      <c r="O4" s="109"/>
      <c r="P4" s="109"/>
    </row>
    <row r="5" spans="3:16" hidden="1">
      <c r="C5" s="109"/>
      <c r="D5" s="109"/>
      <c r="E5" s="109"/>
      <c r="G5" s="109"/>
      <c r="H5" s="109"/>
      <c r="I5" s="109"/>
      <c r="J5" s="109"/>
      <c r="K5" s="109"/>
      <c r="L5" s="109"/>
      <c r="N5" s="109"/>
      <c r="O5" s="109"/>
      <c r="P5" s="109"/>
    </row>
    <row r="7" spans="3:16" s="108" customFormat="1" ht="24.95" customHeight="1">
      <c r="C7" s="119" t="s">
        <v>159</v>
      </c>
      <c r="D7" s="119"/>
      <c r="E7" s="119"/>
      <c r="G7" s="119" t="s">
        <v>160</v>
      </c>
      <c r="H7" s="119"/>
      <c r="I7" s="119"/>
      <c r="J7" s="157" t="s">
        <v>161</v>
      </c>
      <c r="K7" s="158"/>
      <c r="L7" s="158"/>
      <c r="N7" s="119" t="s">
        <v>158</v>
      </c>
      <c r="O7" s="119"/>
      <c r="P7" s="119"/>
    </row>
    <row r="8" spans="3:16" s="108" customFormat="1" ht="30" customHeight="1">
      <c r="C8" s="130">
        <f>COUNTA('Projects Summary'!B5:B14)</f>
        <v>10</v>
      </c>
      <c r="D8" s="130"/>
      <c r="E8" s="130"/>
      <c r="G8" s="130">
        <f>COUNTA('Data Sheet'!A2:A81)</f>
        <v>80</v>
      </c>
      <c r="H8" s="130"/>
      <c r="I8" s="130"/>
      <c r="J8" s="159">
        <f>COUNTIF('Data Sheet'!F2:F81,1)</f>
        <v>20</v>
      </c>
      <c r="K8" s="160"/>
      <c r="L8" s="160"/>
      <c r="N8" s="118">
        <f>SUM('Data Sheet'!E2:E81)</f>
        <v>532</v>
      </c>
      <c r="O8" s="118"/>
      <c r="P8" s="118"/>
    </row>
    <row r="9" spans="3:16">
      <c r="C9" s="109"/>
      <c r="D9" s="109"/>
      <c r="E9" s="109"/>
      <c r="G9" s="109"/>
      <c r="H9" s="109"/>
      <c r="I9" s="109"/>
      <c r="J9" s="109"/>
      <c r="K9" s="109"/>
      <c r="L9" s="109"/>
    </row>
    <row r="10" spans="3:16">
      <c r="C10" s="109"/>
      <c r="D10" s="109"/>
      <c r="E10" s="109"/>
      <c r="G10" s="109"/>
      <c r="H10" s="109"/>
      <c r="I10" s="109"/>
      <c r="J10" s="109"/>
      <c r="K10" s="109"/>
      <c r="L10" s="109"/>
      <c r="N10" s="109" t="s">
        <v>162</v>
      </c>
      <c r="O10" s="109"/>
      <c r="P10" s="109"/>
    </row>
    <row r="11" spans="3:16">
      <c r="C11" s="109"/>
      <c r="D11" s="109"/>
      <c r="E11" s="109"/>
      <c r="G11" s="109"/>
      <c r="H11" s="109"/>
      <c r="I11" s="109"/>
      <c r="J11" s="109"/>
      <c r="K11" s="109"/>
      <c r="L11" s="109"/>
      <c r="N11" s="134"/>
      <c r="O11" s="134"/>
      <c r="P11" s="134"/>
    </row>
    <row r="12" spans="3:16">
      <c r="C12" s="109"/>
      <c r="D12" s="109"/>
      <c r="E12" s="109"/>
      <c r="G12" s="109"/>
      <c r="H12" s="109"/>
      <c r="I12" s="109"/>
      <c r="J12" s="109"/>
      <c r="K12" s="109"/>
      <c r="L12" s="109"/>
      <c r="N12" s="134"/>
      <c r="O12" s="134"/>
      <c r="P12" s="134"/>
    </row>
    <row r="13" spans="3:16">
      <c r="C13" s="109"/>
      <c r="D13" s="109"/>
      <c r="E13" s="109"/>
      <c r="G13" s="131">
        <f>AVERAGE('Projects Summary'!G4:G14)</f>
        <v>0.55760747081201645</v>
      </c>
      <c r="H13" s="132"/>
      <c r="I13" s="109"/>
      <c r="J13" s="109"/>
      <c r="K13" s="109"/>
      <c r="L13" s="109"/>
      <c r="N13" s="134"/>
      <c r="O13" s="134"/>
      <c r="P13" s="134"/>
    </row>
    <row r="14" spans="3:16">
      <c r="C14" s="109"/>
      <c r="D14" s="109"/>
      <c r="E14" s="109"/>
      <c r="G14" s="132"/>
      <c r="H14" s="132"/>
      <c r="I14" s="109"/>
      <c r="J14" s="109"/>
      <c r="K14" s="109"/>
      <c r="L14" s="109"/>
      <c r="N14" s="134"/>
      <c r="O14" s="134"/>
      <c r="P14" s="134"/>
    </row>
    <row r="15" spans="3:16">
      <c r="C15" s="109"/>
      <c r="D15" s="109"/>
      <c r="E15" s="109"/>
      <c r="G15" s="109"/>
      <c r="H15" s="109"/>
      <c r="I15" s="109"/>
      <c r="J15" s="109"/>
      <c r="K15" s="109"/>
      <c r="L15" s="109"/>
      <c r="N15" s="134"/>
      <c r="O15" s="134"/>
      <c r="P15" s="134"/>
    </row>
    <row r="16" spans="3:16">
      <c r="C16" s="109"/>
      <c r="D16" s="109"/>
      <c r="E16" s="109"/>
      <c r="G16" s="109"/>
      <c r="H16" s="109"/>
      <c r="I16" s="109"/>
      <c r="J16" s="109"/>
      <c r="K16" s="109"/>
      <c r="L16" s="109"/>
    </row>
    <row r="17" spans="3:16">
      <c r="C17" s="109"/>
      <c r="D17" s="109"/>
      <c r="E17" s="109"/>
      <c r="G17" s="109"/>
      <c r="H17" s="109"/>
      <c r="I17" s="109"/>
      <c r="J17" s="109"/>
      <c r="K17" s="109"/>
      <c r="L17" s="109"/>
      <c r="N17" s="109" t="s">
        <v>163</v>
      </c>
      <c r="O17" s="109"/>
      <c r="P17" s="109"/>
    </row>
    <row r="18" spans="3:16">
      <c r="C18" s="109"/>
      <c r="D18" s="109"/>
      <c r="E18" s="109"/>
      <c r="G18" s="109"/>
      <c r="H18" s="109"/>
      <c r="I18" s="109"/>
      <c r="J18" s="109"/>
      <c r="K18" s="109"/>
      <c r="L18" s="109"/>
      <c r="N18" s="134"/>
      <c r="O18" s="134"/>
      <c r="P18" s="134"/>
    </row>
    <row r="19" spans="3:16">
      <c r="C19" s="109"/>
      <c r="D19" s="109"/>
      <c r="E19" s="109"/>
      <c r="G19" s="109"/>
      <c r="H19" s="109"/>
      <c r="I19" s="109"/>
      <c r="J19" s="109"/>
      <c r="K19" s="109"/>
      <c r="L19" s="109"/>
      <c r="N19" s="134"/>
      <c r="O19" s="134"/>
      <c r="P19" s="134"/>
    </row>
    <row r="20" spans="3:16">
      <c r="C20" s="109"/>
      <c r="D20" s="109"/>
      <c r="E20" s="109"/>
      <c r="G20" s="109"/>
      <c r="H20" s="109"/>
      <c r="I20" s="109"/>
      <c r="J20" s="109"/>
      <c r="K20" s="109"/>
      <c r="L20" s="109"/>
      <c r="N20" s="134"/>
      <c r="O20" s="134"/>
      <c r="P20" s="134"/>
    </row>
    <row r="21" spans="3:16">
      <c r="C21" s="109"/>
      <c r="D21" s="109"/>
      <c r="E21" s="109"/>
      <c r="G21" s="109"/>
      <c r="H21" s="109"/>
      <c r="I21" s="109"/>
      <c r="J21" s="109"/>
      <c r="K21" s="109"/>
      <c r="L21" s="109"/>
      <c r="N21" s="134"/>
      <c r="O21" s="134"/>
      <c r="P21" s="134"/>
    </row>
    <row r="22" spans="3:16">
      <c r="C22" s="109"/>
      <c r="D22" s="109"/>
      <c r="E22" s="109"/>
      <c r="G22" s="109"/>
      <c r="H22" s="109"/>
      <c r="I22" s="109"/>
      <c r="J22" s="109"/>
      <c r="K22" s="109"/>
      <c r="L22" s="109"/>
      <c r="N22" s="134"/>
      <c r="O22" s="134"/>
      <c r="P22" s="134"/>
    </row>
    <row r="23" spans="3:16">
      <c r="C23" s="109"/>
      <c r="D23" s="109"/>
      <c r="E23" s="109"/>
      <c r="G23" s="109"/>
      <c r="H23" s="109"/>
      <c r="I23" s="109"/>
      <c r="J23" s="109"/>
      <c r="K23" s="109"/>
      <c r="L23" s="109"/>
    </row>
    <row r="24" spans="3:16">
      <c r="C24" s="109"/>
      <c r="D24" s="109"/>
      <c r="E24" s="109"/>
      <c r="G24" s="109"/>
      <c r="H24" s="109"/>
      <c r="I24" s="109"/>
      <c r="J24" s="109"/>
      <c r="K24" s="109"/>
      <c r="L24" s="109"/>
      <c r="N24" s="109" t="s">
        <v>164</v>
      </c>
      <c r="O24" s="109"/>
      <c r="P24" s="109"/>
    </row>
    <row r="25" spans="3:16">
      <c r="C25" s="109"/>
      <c r="D25" s="109"/>
      <c r="E25" s="109"/>
      <c r="G25" s="109"/>
      <c r="H25" s="109"/>
      <c r="I25" s="109"/>
      <c r="J25" s="109"/>
      <c r="K25" s="109"/>
      <c r="L25" s="109"/>
      <c r="N25" s="134"/>
      <c r="O25" s="134"/>
      <c r="P25" s="134"/>
    </row>
    <row r="26" spans="3:16">
      <c r="C26" s="109"/>
      <c r="D26" s="109"/>
      <c r="E26" s="109"/>
      <c r="G26" s="109"/>
      <c r="H26" s="109"/>
      <c r="I26" s="109"/>
      <c r="J26" s="109"/>
      <c r="K26" s="109"/>
      <c r="L26" s="109"/>
      <c r="N26" s="134"/>
      <c r="O26" s="134"/>
      <c r="P26" s="134"/>
    </row>
    <row r="27" spans="3:16">
      <c r="C27" s="109"/>
      <c r="D27" s="109"/>
      <c r="E27" s="109"/>
      <c r="G27" s="109"/>
      <c r="H27" s="109"/>
      <c r="I27" s="109"/>
      <c r="J27" s="109"/>
      <c r="K27" s="109"/>
      <c r="L27" s="109"/>
      <c r="N27" s="134"/>
      <c r="O27" s="134"/>
      <c r="P27" s="134"/>
    </row>
    <row r="28" spans="3:16">
      <c r="C28" s="109"/>
      <c r="D28" s="109"/>
      <c r="E28" s="109"/>
      <c r="G28" s="109"/>
      <c r="H28" s="109"/>
      <c r="I28" s="109"/>
      <c r="J28" s="109"/>
      <c r="K28" s="109"/>
      <c r="L28" s="109"/>
      <c r="N28" s="134"/>
      <c r="O28" s="134"/>
      <c r="P28" s="134"/>
    </row>
    <row r="29" spans="3:16">
      <c r="C29" s="109"/>
      <c r="D29" s="109"/>
      <c r="E29" s="109"/>
      <c r="G29" s="109"/>
      <c r="H29" s="109"/>
      <c r="I29" s="109"/>
      <c r="J29" s="109"/>
      <c r="K29" s="109"/>
      <c r="L29" s="109"/>
      <c r="N29" s="134"/>
      <c r="O29" s="134"/>
      <c r="P29" s="134"/>
    </row>
    <row r="30" spans="3:16"/>
  </sheetData>
  <sheetProtection algorithmName="SHA-512" hashValue="o2+nr6C8vpIoNB6zsJfp5I9a52BiG8nIe+YULNwOk31t9xfJuW9K5DHYlLa9ZlzJjzh4sUF9SAfoLSyEvzz+kQ==" saltValue="Bc2ScFjkE+5xiMwFG1YuNQ==" spinCount="100000" sheet="1" objects="1" scenarios="1"/>
  <mergeCells count="25">
    <mergeCell ref="N29:P29"/>
    <mergeCell ref="D1:P1"/>
    <mergeCell ref="N22:P22"/>
    <mergeCell ref="N25:P25"/>
    <mergeCell ref="N26:P26"/>
    <mergeCell ref="N27:P27"/>
    <mergeCell ref="N28:P28"/>
    <mergeCell ref="N15:P15"/>
    <mergeCell ref="N18:P18"/>
    <mergeCell ref="N19:P19"/>
    <mergeCell ref="N20:P20"/>
    <mergeCell ref="N21:P21"/>
    <mergeCell ref="N7:P7"/>
    <mergeCell ref="N8:P8"/>
    <mergeCell ref="G13:H14"/>
    <mergeCell ref="N11:P11"/>
    <mergeCell ref="N12:P12"/>
    <mergeCell ref="N13:P13"/>
    <mergeCell ref="N14:P14"/>
    <mergeCell ref="C8:E8"/>
    <mergeCell ref="G8:I8"/>
    <mergeCell ref="J8:L8"/>
    <mergeCell ref="C7:E7"/>
    <mergeCell ref="G7:I7"/>
    <mergeCell ref="J7:L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sheetPr>
  <dimension ref="A1:AH32"/>
  <sheetViews>
    <sheetView showGridLines="0" showRowColHeaders="0" zoomScaleNormal="100" workbookViewId="0"/>
  </sheetViews>
  <sheetFormatPr defaultColWidth="0" defaultRowHeight="15" zeroHeight="1"/>
  <cols>
    <col min="1" max="1" width="0.5703125" customWidth="1"/>
    <col min="2" max="2" width="4" hidden="1" customWidth="1"/>
    <col min="3" max="4" width="21.42578125" hidden="1" customWidth="1"/>
    <col min="5" max="5" width="23.85546875" style="138" customWidth="1"/>
    <col min="6" max="6" width="20.140625" style="138" customWidth="1"/>
    <col min="7" max="7" width="1.5703125" style="138" customWidth="1"/>
    <col min="8" max="8" width="6.140625" style="138" customWidth="1"/>
    <col min="9" max="9" width="3.85546875" hidden="1" customWidth="1"/>
    <col min="10" max="10" width="24.85546875" style="22" customWidth="1"/>
    <col min="11" max="11" width="10.7109375" customWidth="1"/>
    <col min="12" max="12" width="13.85546875" customWidth="1"/>
    <col min="13" max="13" width="12.42578125" customWidth="1"/>
    <col min="14" max="14" width="11.42578125" customWidth="1"/>
    <col min="15" max="15" width="9.140625" customWidth="1"/>
    <col min="16" max="16" width="10" customWidth="1"/>
    <col min="17" max="17" width="12.7109375" hidden="1" customWidth="1"/>
    <col min="18" max="33" width="6.7109375" customWidth="1"/>
    <col min="34" max="34" width="1" customWidth="1"/>
  </cols>
  <sheetData>
    <row r="1" spans="1:34" ht="39.950000000000003" customHeight="1" thickBot="1">
      <c r="E1" s="150" t="s">
        <v>166</v>
      </c>
      <c r="F1" s="151"/>
      <c r="G1" s="151"/>
      <c r="H1" s="151"/>
      <c r="I1" s="28"/>
      <c r="J1" s="153" t="str">
        <f>VLOOKUP(F2,'Projects Summary'!B4:C14,2,FALSE) &amp;" Tasks Found"</f>
        <v>80 Tasks Found</v>
      </c>
      <c r="K1" s="153"/>
      <c r="L1" s="153"/>
      <c r="M1" s="153"/>
      <c r="N1" s="153"/>
      <c r="O1" s="153"/>
      <c r="P1" s="153"/>
      <c r="Q1" s="75"/>
      <c r="R1" s="90" t="s">
        <v>15</v>
      </c>
      <c r="S1" s="91"/>
      <c r="T1" s="91"/>
      <c r="U1" s="91"/>
      <c r="V1" s="91"/>
      <c r="W1" s="91"/>
      <c r="X1" s="91"/>
      <c r="Y1" s="102">
        <v>0</v>
      </c>
      <c r="Z1" s="91"/>
      <c r="AA1" s="92"/>
      <c r="AB1" s="92"/>
      <c r="AC1" s="92"/>
      <c r="AD1" s="94"/>
      <c r="AE1" s="92"/>
      <c r="AF1" s="92"/>
      <c r="AG1" s="92"/>
    </row>
    <row r="2" spans="1:34" s="23" customFormat="1" ht="31.5" customHeight="1" thickTop="1">
      <c r="C2"/>
      <c r="D2"/>
      <c r="E2" s="152" t="s">
        <v>168</v>
      </c>
      <c r="F2" s="148" t="s">
        <v>25</v>
      </c>
      <c r="G2" s="148"/>
      <c r="H2" s="148"/>
      <c r="I2" s="26" t="s">
        <v>1</v>
      </c>
      <c r="J2" s="66" t="s">
        <v>157</v>
      </c>
      <c r="K2" s="67" t="s">
        <v>42</v>
      </c>
      <c r="L2" s="68" t="s">
        <v>0</v>
      </c>
      <c r="M2" s="68" t="s">
        <v>4</v>
      </c>
      <c r="N2" s="68" t="s">
        <v>3</v>
      </c>
      <c r="O2" s="68" t="s">
        <v>5</v>
      </c>
      <c r="P2" s="69" t="s">
        <v>6</v>
      </c>
      <c r="Q2" t="s">
        <v>24</v>
      </c>
      <c r="R2" s="70">
        <f>F13+Y1</f>
        <v>44612</v>
      </c>
      <c r="S2" s="71">
        <f>R2+1</f>
        <v>44613</v>
      </c>
      <c r="T2" s="72">
        <f t="shared" ref="T2:AB2" si="0">S2+1</f>
        <v>44614</v>
      </c>
      <c r="U2" s="71">
        <f t="shared" si="0"/>
        <v>44615</v>
      </c>
      <c r="V2" s="72">
        <f t="shared" si="0"/>
        <v>44616</v>
      </c>
      <c r="W2" s="71">
        <f t="shared" si="0"/>
        <v>44617</v>
      </c>
      <c r="X2" s="72">
        <f t="shared" si="0"/>
        <v>44618</v>
      </c>
      <c r="Y2" s="71">
        <f t="shared" si="0"/>
        <v>44619</v>
      </c>
      <c r="Z2" s="71">
        <f t="shared" si="0"/>
        <v>44620</v>
      </c>
      <c r="AA2" s="71">
        <f t="shared" si="0"/>
        <v>44621</v>
      </c>
      <c r="AB2" s="72">
        <f t="shared" si="0"/>
        <v>44622</v>
      </c>
      <c r="AC2" s="71">
        <f>AB2+1</f>
        <v>44623</v>
      </c>
      <c r="AD2" s="72">
        <f>AC2+1</f>
        <v>44624</v>
      </c>
      <c r="AE2" s="71">
        <f>AD2+1</f>
        <v>44625</v>
      </c>
      <c r="AF2" s="72">
        <f>AE2+1</f>
        <v>44626</v>
      </c>
      <c r="AG2" s="73">
        <f>AF2+1</f>
        <v>44627</v>
      </c>
      <c r="AH2" s="24"/>
    </row>
    <row r="3" spans="1:34" ht="18.75" hidden="1" customHeight="1" thickBot="1">
      <c r="E3" s="87"/>
      <c r="F3" s="87"/>
      <c r="G3" s="88"/>
      <c r="H3" s="89">
        <v>0</v>
      </c>
      <c r="I3" s="27">
        <f>IFERROR(IF(F2='Projects Summary'!B4,0,MATCH(F2,'Data Sheet'!A:A,0)-2)+H3,'Projects Summary'!L4)</f>
        <v>0</v>
      </c>
      <c r="J3" s="20">
        <v>0</v>
      </c>
      <c r="K3" s="16">
        <v>1</v>
      </c>
      <c r="L3" s="17">
        <v>2</v>
      </c>
      <c r="M3" s="17">
        <v>4</v>
      </c>
      <c r="N3" s="17">
        <v>3</v>
      </c>
      <c r="O3" s="17">
        <v>4</v>
      </c>
      <c r="P3" s="17"/>
      <c r="Q3" s="17">
        <v>-1</v>
      </c>
      <c r="R3" s="2"/>
      <c r="S3" s="3"/>
      <c r="T3" s="2"/>
      <c r="U3" s="3"/>
      <c r="V3" s="2"/>
      <c r="W3" s="3"/>
      <c r="X3" s="2"/>
      <c r="Y3" s="3"/>
      <c r="Z3" s="2"/>
      <c r="AA3" s="3"/>
      <c r="AB3" s="2"/>
      <c r="AC3" s="3"/>
      <c r="AD3" s="2"/>
      <c r="AE3" s="3"/>
      <c r="AF3" s="2"/>
      <c r="AG3" s="4"/>
      <c r="AH3" s="1"/>
    </row>
    <row r="4" spans="1:34" s="8" customFormat="1">
      <c r="A4"/>
      <c r="B4"/>
      <c r="C4"/>
      <c r="D4"/>
      <c r="E4" s="11"/>
      <c r="F4" s="74"/>
      <c r="G4" s="74"/>
      <c r="H4" s="74"/>
      <c r="I4" s="101" cm="1">
        <f t="array" ref="I4">IFERROR(IF(rng_Project="All Projects",ROW()-3,INDEX(ROW(rng_Tasks),SMALL(IF(rng_Tasks=rng_Project,ROW(rng_Tasks)-ROW(INDEX(rng_Tasks,1,1))+1),ROW()-3))-1),0)</f>
        <v>1</v>
      </c>
      <c r="J4" s="21" t="str">
        <f ca="1">IF(AND($F$2&lt;&gt;"All Projects",$F$2&lt;&gt;Q4),0,OFFSET('Data Sheet'!$B$1,'Gantt Chart'!$I4,'Gantt Chart'!J$3))</f>
        <v>Project 1 - Task 1</v>
      </c>
      <c r="K4" s="13" t="str">
        <f ca="1">OFFSET('Data Sheet'!$B$1,'Gantt Chart'!$I4,'Gantt Chart'!K$3)</f>
        <v>Person 1</v>
      </c>
      <c r="L4" s="105">
        <f ca="1">OFFSET('Data Sheet'!$B$1,'Gantt Chart'!$I4,'Gantt Chart'!L$3)</f>
        <v>44616</v>
      </c>
      <c r="M4" s="105">
        <f ca="1">L4+N4-1</f>
        <v>44620</v>
      </c>
      <c r="N4" s="18">
        <f ca="1">OFFSET('Data Sheet'!$B$1,'Gantt Chart'!$I4,'Gantt Chart'!N$3)</f>
        <v>5</v>
      </c>
      <c r="O4" s="14">
        <f ca="1">OFFSET('Data Sheet'!$B$1,'Gantt Chart'!$I4,'Gantt Chart'!O$3)</f>
        <v>1</v>
      </c>
      <c r="P4" s="19">
        <f ca="1">N4*O4</f>
        <v>5</v>
      </c>
      <c r="Q4" s="25" t="str">
        <f ca="1">OFFSET('Data Sheet'!$B$1,'Gantt Chart'!$I4,'Gantt Chart'!Q$3)</f>
        <v>Project 1</v>
      </c>
      <c r="R4" s="5"/>
      <c r="S4" s="5"/>
      <c r="T4" s="5"/>
      <c r="U4" s="5"/>
      <c r="V4" s="5"/>
      <c r="W4" s="5"/>
      <c r="X4" s="5"/>
      <c r="Y4" s="5"/>
      <c r="Z4" s="5"/>
      <c r="AA4" s="5"/>
      <c r="AB4" s="5"/>
      <c r="AC4" s="5"/>
      <c r="AD4" s="5"/>
      <c r="AE4" s="5"/>
      <c r="AF4" s="5"/>
      <c r="AG4" s="6"/>
      <c r="AH4" s="7"/>
    </row>
    <row r="5" spans="1:34" s="8" customFormat="1" ht="15" customHeight="1">
      <c r="A5"/>
      <c r="B5"/>
      <c r="C5"/>
      <c r="D5"/>
      <c r="E5" s="164" t="s">
        <v>156</v>
      </c>
      <c r="F5" s="74"/>
      <c r="G5" s="74"/>
      <c r="H5" s="74"/>
      <c r="I5" s="101" cm="1">
        <f t="array" ref="I5">IFERROR(IF(rng_Project="All Projects",ROW()-3,INDEX(ROW(rng_Tasks),SMALL(IF(rng_Tasks=rng_Project,ROW(rng_Tasks)-ROW(INDEX(rng_Tasks,1,1))+1),ROW()-3))-1),0)</f>
        <v>2</v>
      </c>
      <c r="J5" s="21" t="str">
        <f ca="1">IF(AND($F$2&lt;&gt;"All Projects",$F$2&lt;&gt;Q5),0,OFFSET('Data Sheet'!$B$1,'Gantt Chart'!$I5,'Gantt Chart'!J$3))</f>
        <v>Project 3 - Task 1</v>
      </c>
      <c r="K5" s="13" t="str">
        <f ca="1">OFFSET('Data Sheet'!$B$1,'Gantt Chart'!$I5,'Gantt Chart'!K$3)</f>
        <v>Person 2</v>
      </c>
      <c r="L5" s="105">
        <f ca="1">OFFSET('Data Sheet'!$B$1,'Gantt Chart'!$I5,'Gantt Chart'!L$3)</f>
        <v>44617</v>
      </c>
      <c r="M5" s="105">
        <f ca="1">L5+N5-1</f>
        <v>44622</v>
      </c>
      <c r="N5" s="18">
        <f ca="1">OFFSET('Data Sheet'!$B$1,'Gantt Chart'!$I5,'Gantt Chart'!N$3)</f>
        <v>6</v>
      </c>
      <c r="O5" s="14">
        <f ca="1">OFFSET('Data Sheet'!$B$1,'Gantt Chart'!$I5,'Gantt Chart'!O$3)</f>
        <v>1</v>
      </c>
      <c r="P5" s="15">
        <f ca="1">N5*O5</f>
        <v>6</v>
      </c>
      <c r="Q5" s="25" t="str">
        <f ca="1">OFFSET('Data Sheet'!$B$1,'Gantt Chart'!$I5,'Gantt Chart'!Q$3)</f>
        <v>Project 3</v>
      </c>
      <c r="R5" s="5"/>
      <c r="S5" s="5"/>
      <c r="T5" s="5"/>
      <c r="U5" s="5"/>
      <c r="V5" s="5"/>
      <c r="W5" s="5"/>
      <c r="X5" s="5"/>
      <c r="Y5" s="5"/>
      <c r="Z5" s="5"/>
      <c r="AA5" s="5"/>
      <c r="AB5" s="5"/>
      <c r="AC5" s="5"/>
      <c r="AD5" s="5"/>
      <c r="AE5" s="5"/>
      <c r="AF5" s="5"/>
      <c r="AG5" s="6"/>
      <c r="AH5" s="7"/>
    </row>
    <row r="6" spans="1:34" s="8" customFormat="1">
      <c r="A6"/>
      <c r="B6"/>
      <c r="C6"/>
      <c r="D6"/>
      <c r="E6" s="164"/>
      <c r="F6" s="74"/>
      <c r="G6" s="74"/>
      <c r="H6" s="74"/>
      <c r="I6" s="101" cm="1">
        <f t="array" ref="I6">IFERROR(IF(rng_Project="All Projects",ROW()-3,INDEX(ROW(rng_Tasks),SMALL(IF(rng_Tasks=rng_Project,ROW(rng_Tasks)-ROW(INDEX(rng_Tasks,1,1))+1),ROW()-3))-1),0)</f>
        <v>3</v>
      </c>
      <c r="J6" s="21" t="str">
        <f ca="1">IF(AND($F$2&lt;&gt;"All Projects",$F$2&lt;&gt;Q6),0,OFFSET('Data Sheet'!$B$1,'Gantt Chart'!$I6,'Gantt Chart'!J$3))</f>
        <v>Project 1 - Task 2</v>
      </c>
      <c r="K6" s="13" t="str">
        <f ca="1">OFFSET('Data Sheet'!$B$1,'Gantt Chart'!$I6,'Gantt Chart'!K$3)</f>
        <v>Person 3</v>
      </c>
      <c r="L6" s="105">
        <f ca="1">OFFSET('Data Sheet'!$B$1,'Gantt Chart'!$I6,'Gantt Chart'!L$3)</f>
        <v>44618</v>
      </c>
      <c r="M6" s="105">
        <f ca="1">L6+N6-1</f>
        <v>44627</v>
      </c>
      <c r="N6" s="18">
        <f ca="1">OFFSET('Data Sheet'!$B$1,'Gantt Chart'!$I6,'Gantt Chart'!N$3)</f>
        <v>10</v>
      </c>
      <c r="O6" s="14">
        <f ca="1">OFFSET('Data Sheet'!$B$1,'Gantt Chart'!$I6,'Gantt Chart'!O$3)</f>
        <v>1</v>
      </c>
      <c r="P6" s="15">
        <f ca="1">N6*O6</f>
        <v>10</v>
      </c>
      <c r="Q6" s="25" t="str">
        <f ca="1">OFFSET('Data Sheet'!$B$1,'Gantt Chart'!$I6,'Gantt Chart'!Q$3)</f>
        <v>Project 1</v>
      </c>
      <c r="R6" s="5"/>
      <c r="S6" s="5"/>
      <c r="T6" s="5"/>
      <c r="U6" s="5"/>
      <c r="V6" s="5"/>
      <c r="W6" s="5"/>
      <c r="X6" s="5"/>
      <c r="Y6" s="5"/>
      <c r="Z6" s="5"/>
      <c r="AA6" s="5"/>
      <c r="AB6" s="5"/>
      <c r="AC6" s="5"/>
      <c r="AD6" s="5"/>
      <c r="AE6" s="5"/>
      <c r="AF6" s="5"/>
      <c r="AG6" s="6"/>
      <c r="AH6" s="7"/>
    </row>
    <row r="7" spans="1:34" s="8" customFormat="1">
      <c r="A7"/>
      <c r="B7"/>
      <c r="C7"/>
      <c r="D7"/>
      <c r="E7" s="164"/>
      <c r="F7" s="74"/>
      <c r="G7" s="74"/>
      <c r="H7" s="74"/>
      <c r="I7" s="101" cm="1">
        <f t="array" ref="I7">IFERROR(IF(rng_Project="All Projects",ROW()-3,INDEX(ROW(rng_Tasks),SMALL(IF(rng_Tasks=rng_Project,ROW(rng_Tasks)-ROW(INDEX(rng_Tasks,1,1))+1),ROW()-3))-1),0)</f>
        <v>4</v>
      </c>
      <c r="J7" s="21" t="str">
        <f ca="1">IF(AND($F$2&lt;&gt;"All Projects",$F$2&lt;&gt;Q7),0,OFFSET('Data Sheet'!$B$1,'Gantt Chart'!$I7,'Gantt Chart'!J$3))</f>
        <v>Project 1 - Task 3</v>
      </c>
      <c r="K7" s="13" t="str">
        <f ca="1">OFFSET('Data Sheet'!$B$1,'Gantt Chart'!$I7,'Gantt Chart'!K$3)</f>
        <v>Person 4</v>
      </c>
      <c r="L7" s="105">
        <f ca="1">OFFSET('Data Sheet'!$B$1,'Gantt Chart'!$I7,'Gantt Chart'!L$3)</f>
        <v>44621</v>
      </c>
      <c r="M7" s="105">
        <f ca="1">L7+N7-1</f>
        <v>44629</v>
      </c>
      <c r="N7" s="18">
        <f ca="1">OFFSET('Data Sheet'!$B$1,'Gantt Chart'!$I7,'Gantt Chart'!N$3)</f>
        <v>9</v>
      </c>
      <c r="O7" s="14">
        <f ca="1">OFFSET('Data Sheet'!$B$1,'Gantt Chart'!$I7,'Gantt Chart'!O$3)</f>
        <v>1</v>
      </c>
      <c r="P7" s="15">
        <f ca="1">N7*O7</f>
        <v>9</v>
      </c>
      <c r="Q7" s="25" t="str">
        <f ca="1">OFFSET('Data Sheet'!$B$1,'Gantt Chart'!$I7,'Gantt Chart'!Q$3)</f>
        <v>Project 1</v>
      </c>
      <c r="R7" s="5"/>
      <c r="S7" s="5"/>
      <c r="T7" s="5"/>
      <c r="U7" s="5"/>
      <c r="V7" s="5"/>
      <c r="W7" s="5"/>
      <c r="X7" s="5"/>
      <c r="Y7" s="5"/>
      <c r="Z7" s="5"/>
      <c r="AA7" s="5"/>
      <c r="AB7" s="5"/>
      <c r="AC7" s="5"/>
      <c r="AD7" s="5"/>
      <c r="AE7" s="5"/>
      <c r="AF7" s="5"/>
      <c r="AG7" s="6"/>
      <c r="AH7" s="7"/>
    </row>
    <row r="8" spans="1:34" s="8" customFormat="1">
      <c r="A8"/>
      <c r="B8"/>
      <c r="C8"/>
      <c r="D8"/>
      <c r="E8" s="164"/>
      <c r="F8" s="74"/>
      <c r="G8" s="74"/>
      <c r="H8" s="74"/>
      <c r="I8" s="101" cm="1">
        <f t="array" ref="I8">IFERROR(IF(rng_Project="All Projects",ROW()-3,INDEX(ROW(rng_Tasks),SMALL(IF(rng_Tasks=rng_Project,ROW(rng_Tasks)-ROW(INDEX(rng_Tasks,1,1))+1),ROW()-3))-1),0)</f>
        <v>5</v>
      </c>
      <c r="J8" s="21" t="str">
        <f ca="1">IF(AND($F$2&lt;&gt;"All Projects",$F$2&lt;&gt;Q8),0,OFFSET('Data Sheet'!$B$1,'Gantt Chart'!$I8,'Gantt Chart'!J$3))</f>
        <v>Project 1 - Task 4</v>
      </c>
      <c r="K8" s="13" t="str">
        <f ca="1">OFFSET('Data Sheet'!$B$1,'Gantt Chart'!$I8,'Gantt Chart'!K$3)</f>
        <v>Person 5</v>
      </c>
      <c r="L8" s="105">
        <f ca="1">OFFSET('Data Sheet'!$B$1,'Gantt Chart'!$I8,'Gantt Chart'!L$3)</f>
        <v>44617</v>
      </c>
      <c r="M8" s="105">
        <f ca="1">L8+N8-1</f>
        <v>44620</v>
      </c>
      <c r="N8" s="18">
        <f ca="1">OFFSET('Data Sheet'!$B$1,'Gantt Chart'!$I8,'Gantt Chart'!N$3)</f>
        <v>4</v>
      </c>
      <c r="O8" s="14">
        <f ca="1">OFFSET('Data Sheet'!$B$1,'Gantt Chart'!$I8,'Gantt Chart'!O$3)</f>
        <v>1</v>
      </c>
      <c r="P8" s="15">
        <f ca="1">N8*O8</f>
        <v>4</v>
      </c>
      <c r="Q8" s="25" t="str">
        <f ca="1">OFFSET('Data Sheet'!$B$1,'Gantt Chart'!$I8,'Gantt Chart'!Q$3)</f>
        <v>Project 1</v>
      </c>
      <c r="R8" s="5"/>
      <c r="S8" s="5"/>
      <c r="T8" s="5"/>
      <c r="U8" s="5"/>
      <c r="V8" s="5"/>
      <c r="W8" s="5"/>
      <c r="X8" s="5"/>
      <c r="Y8" s="5"/>
      <c r="Z8" s="5"/>
      <c r="AA8" s="5"/>
      <c r="AB8" s="5"/>
      <c r="AC8" s="5"/>
      <c r="AD8" s="5"/>
      <c r="AE8" s="5"/>
      <c r="AF8" s="5"/>
      <c r="AG8" s="6"/>
      <c r="AH8" s="7"/>
    </row>
    <row r="9" spans="1:34" s="8" customFormat="1">
      <c r="A9"/>
      <c r="B9"/>
      <c r="C9"/>
      <c r="D9"/>
      <c r="E9" s="164"/>
      <c r="F9" s="74"/>
      <c r="G9" s="74"/>
      <c r="H9" s="74"/>
      <c r="I9" s="101" cm="1">
        <f t="array" ref="I9">IFERROR(IF(rng_Project="All Projects",ROW()-3,INDEX(ROW(rng_Tasks),SMALL(IF(rng_Tasks=rng_Project,ROW(rng_Tasks)-ROW(INDEX(rng_Tasks,1,1))+1),ROW()-3))-1),0)</f>
        <v>6</v>
      </c>
      <c r="J9" s="21" t="str">
        <f ca="1">IF(AND($F$2&lt;&gt;"All Projects",$F$2&lt;&gt;Q9),0,OFFSET('Data Sheet'!$B$1,'Gantt Chart'!$I9,'Gantt Chart'!J$3))</f>
        <v>Project 1 - Task 5</v>
      </c>
      <c r="K9" s="13" t="str">
        <f ca="1">OFFSET('Data Sheet'!$B$1,'Gantt Chart'!$I9,'Gantt Chart'!K$3)</f>
        <v>Person 1</v>
      </c>
      <c r="L9" s="105">
        <f ca="1">OFFSET('Data Sheet'!$B$1,'Gantt Chart'!$I9,'Gantt Chart'!L$3)</f>
        <v>44620</v>
      </c>
      <c r="M9" s="105">
        <f ca="1">L9+N9-1</f>
        <v>44625</v>
      </c>
      <c r="N9" s="18">
        <f ca="1">OFFSET('Data Sheet'!$B$1,'Gantt Chart'!$I9,'Gantt Chart'!N$3)</f>
        <v>6</v>
      </c>
      <c r="O9" s="14">
        <f ca="1">OFFSET('Data Sheet'!$B$1,'Gantt Chart'!$I9,'Gantt Chart'!O$3)</f>
        <v>1</v>
      </c>
      <c r="P9" s="15">
        <f ca="1">N9*O9</f>
        <v>6</v>
      </c>
      <c r="Q9" s="25" t="str">
        <f ca="1">OFFSET('Data Sheet'!$B$1,'Gantt Chart'!$I9,'Gantt Chart'!Q$3)</f>
        <v>Project 1</v>
      </c>
      <c r="R9" s="5"/>
      <c r="S9" s="5"/>
      <c r="T9" s="5"/>
      <c r="U9" s="5"/>
      <c r="V9" s="5"/>
      <c r="W9" s="5"/>
      <c r="X9" s="5"/>
      <c r="Y9" s="5"/>
      <c r="Z9" s="5"/>
      <c r="AA9" s="5"/>
      <c r="AB9" s="5"/>
      <c r="AC9" s="5"/>
      <c r="AD9" s="5"/>
      <c r="AE9" s="5"/>
      <c r="AF9" s="5"/>
      <c r="AG9" s="6"/>
      <c r="AH9" s="7"/>
    </row>
    <row r="10" spans="1:34" s="8" customFormat="1">
      <c r="A10"/>
      <c r="B10"/>
      <c r="C10"/>
      <c r="D10"/>
      <c r="E10" s="164"/>
      <c r="F10" s="74"/>
      <c r="G10" s="74"/>
      <c r="H10" s="74"/>
      <c r="I10" s="101" cm="1">
        <f t="array" ref="I10">IFERROR(IF(rng_Project="All Projects",ROW()-3,INDEX(ROW(rng_Tasks),SMALL(IF(rng_Tasks=rng_Project,ROW(rng_Tasks)-ROW(INDEX(rng_Tasks,1,1))+1),ROW()-3))-1),0)</f>
        <v>7</v>
      </c>
      <c r="J10" s="21" t="str">
        <f ca="1">IF(AND($F$2&lt;&gt;"All Projects",$F$2&lt;&gt;Q10),0,OFFSET('Data Sheet'!$B$1,'Gantt Chart'!$I10,'Gantt Chart'!J$3))</f>
        <v>Project 1 - Task 6</v>
      </c>
      <c r="K10" s="13" t="str">
        <f ca="1">OFFSET('Data Sheet'!$B$1,'Gantt Chart'!$I10,'Gantt Chart'!K$3)</f>
        <v>Person 2</v>
      </c>
      <c r="L10" s="105">
        <f ca="1">OFFSET('Data Sheet'!$B$1,'Gantt Chart'!$I10,'Gantt Chart'!L$3)</f>
        <v>44620</v>
      </c>
      <c r="M10" s="105">
        <f ca="1">L10+N10-1</f>
        <v>44626</v>
      </c>
      <c r="N10" s="18">
        <f ca="1">OFFSET('Data Sheet'!$B$1,'Gantt Chart'!$I10,'Gantt Chart'!N$3)</f>
        <v>7</v>
      </c>
      <c r="O10" s="14">
        <f ca="1">OFFSET('Data Sheet'!$B$1,'Gantt Chart'!$I10,'Gantt Chart'!O$3)</f>
        <v>1</v>
      </c>
      <c r="P10" s="15">
        <f ca="1">N10*O10</f>
        <v>7</v>
      </c>
      <c r="Q10" s="25" t="str">
        <f ca="1">OFFSET('Data Sheet'!$B$1,'Gantt Chart'!$I10,'Gantt Chart'!Q$3)</f>
        <v>Project 1</v>
      </c>
      <c r="R10" s="5"/>
      <c r="S10" s="5"/>
      <c r="T10" s="5"/>
      <c r="U10" s="5"/>
      <c r="V10" s="5"/>
      <c r="W10" s="5"/>
      <c r="X10" s="5"/>
      <c r="Y10" s="5"/>
      <c r="Z10" s="5"/>
      <c r="AA10" s="5"/>
      <c r="AB10" s="5"/>
      <c r="AC10" s="5"/>
      <c r="AD10" s="5"/>
      <c r="AE10" s="5"/>
      <c r="AF10" s="5"/>
      <c r="AG10" s="6"/>
      <c r="AH10" s="7"/>
    </row>
    <row r="11" spans="1:34" s="8" customFormat="1">
      <c r="A11"/>
      <c r="B11"/>
      <c r="C11"/>
      <c r="D11"/>
      <c r="E11" s="161"/>
      <c r="F11" s="74"/>
      <c r="G11" s="74"/>
      <c r="H11" s="74"/>
      <c r="I11" s="101" cm="1">
        <f t="array" ref="I11">IFERROR(IF(rng_Project="All Projects",ROW()-3,INDEX(ROW(rng_Tasks),SMALL(IF(rng_Tasks=rng_Project,ROW(rng_Tasks)-ROW(INDEX(rng_Tasks,1,1))+1),ROW()-3))-1),0)</f>
        <v>8</v>
      </c>
      <c r="J11" s="21" t="str">
        <f ca="1">IF(AND($F$2&lt;&gt;"All Projects",$F$2&lt;&gt;Q11),0,OFFSET('Data Sheet'!$B$1,'Gantt Chart'!$I11,'Gantt Chart'!J$3))</f>
        <v>Project 1 - Task 7</v>
      </c>
      <c r="K11" s="13" t="str">
        <f ca="1">OFFSET('Data Sheet'!$B$1,'Gantt Chart'!$I11,'Gantt Chart'!K$3)</f>
        <v>Person 3</v>
      </c>
      <c r="L11" s="105">
        <f ca="1">OFFSET('Data Sheet'!$B$1,'Gantt Chart'!$I11,'Gantt Chart'!L$3)</f>
        <v>44622</v>
      </c>
      <c r="M11" s="105">
        <f ca="1">L11+N11-1</f>
        <v>44626</v>
      </c>
      <c r="N11" s="18">
        <f ca="1">OFFSET('Data Sheet'!$B$1,'Gantt Chart'!$I11,'Gantt Chart'!N$3)</f>
        <v>5</v>
      </c>
      <c r="O11" s="14">
        <f ca="1">OFFSET('Data Sheet'!$B$1,'Gantt Chart'!$I11,'Gantt Chart'!O$3)</f>
        <v>1</v>
      </c>
      <c r="P11" s="15">
        <f ca="1">N11*O11</f>
        <v>5</v>
      </c>
      <c r="Q11" s="25" t="str">
        <f ca="1">OFFSET('Data Sheet'!$B$1,'Gantt Chart'!$I11,'Gantt Chart'!Q$3)</f>
        <v>Project 1</v>
      </c>
      <c r="R11" s="5"/>
      <c r="S11" s="5"/>
      <c r="T11" s="5"/>
      <c r="U11" s="5"/>
      <c r="V11" s="5"/>
      <c r="W11" s="5"/>
      <c r="X11" s="5"/>
      <c r="Y11" s="5"/>
      <c r="Z11" s="5"/>
      <c r="AA11" s="5"/>
      <c r="AB11" s="5"/>
      <c r="AC11" s="5"/>
      <c r="AD11" s="5"/>
      <c r="AE11" s="5"/>
      <c r="AF11" s="5"/>
      <c r="AG11" s="6"/>
      <c r="AH11" s="7"/>
    </row>
    <row r="12" spans="1:34" s="8" customFormat="1">
      <c r="A12"/>
      <c r="B12"/>
      <c r="C12"/>
      <c r="D12"/>
      <c r="E12" s="161"/>
      <c r="F12" s="74"/>
      <c r="G12" s="74"/>
      <c r="H12" s="74"/>
      <c r="I12" s="101" cm="1">
        <f t="array" ref="I12">IFERROR(IF(rng_Project="All Projects",ROW()-3,INDEX(ROW(rng_Tasks),SMALL(IF(rng_Tasks=rng_Project,ROW(rng_Tasks)-ROW(INDEX(rng_Tasks,1,1))+1),ROW()-3))-1),0)</f>
        <v>9</v>
      </c>
      <c r="J12" s="21" t="str">
        <f ca="1">IF(AND($F$2&lt;&gt;"All Projects",$F$2&lt;&gt;Q12),0,OFFSET('Data Sheet'!$B$1,'Gantt Chart'!$I12,'Gantt Chart'!J$3))</f>
        <v>Project 1 - Task 8</v>
      </c>
      <c r="K12" s="13" t="str">
        <f ca="1">OFFSET('Data Sheet'!$B$1,'Gantt Chart'!$I12,'Gantt Chart'!K$3)</f>
        <v>Person 4</v>
      </c>
      <c r="L12" s="105">
        <f ca="1">OFFSET('Data Sheet'!$B$1,'Gantt Chart'!$I12,'Gantt Chart'!L$3)</f>
        <v>44622</v>
      </c>
      <c r="M12" s="105">
        <f ca="1">L12+N12-1</f>
        <v>44630</v>
      </c>
      <c r="N12" s="18">
        <f ca="1">OFFSET('Data Sheet'!$B$1,'Gantt Chart'!$I12,'Gantt Chart'!N$3)</f>
        <v>9</v>
      </c>
      <c r="O12" s="14">
        <f ca="1">OFFSET('Data Sheet'!$B$1,'Gantt Chart'!$I12,'Gantt Chart'!O$3)</f>
        <v>1</v>
      </c>
      <c r="P12" s="15">
        <f ca="1">N12*O12</f>
        <v>9</v>
      </c>
      <c r="Q12" s="25" t="str">
        <f ca="1">OFFSET('Data Sheet'!$B$1,'Gantt Chart'!$I12,'Gantt Chart'!Q$3)</f>
        <v>Project 1</v>
      </c>
      <c r="R12" s="5"/>
      <c r="S12" s="5"/>
      <c r="T12" s="5"/>
      <c r="U12" s="5"/>
      <c r="V12" s="5"/>
      <c r="W12" s="5"/>
      <c r="X12" s="5"/>
      <c r="Y12" s="5"/>
      <c r="Z12" s="5"/>
      <c r="AA12" s="5"/>
      <c r="AB12" s="5"/>
      <c r="AC12" s="5"/>
      <c r="AD12" s="5"/>
      <c r="AE12" s="5"/>
      <c r="AF12" s="5"/>
      <c r="AG12" s="6"/>
      <c r="AH12" s="7"/>
    </row>
    <row r="13" spans="1:34" s="8" customFormat="1">
      <c r="A13"/>
      <c r="B13"/>
      <c r="C13"/>
      <c r="D13"/>
      <c r="E13" s="162" t="s">
        <v>0</v>
      </c>
      <c r="F13" s="167">
        <f>VLOOKUP('Gantt Chart'!F2,'Projects Summary'!B3:G14,3,FALSE)</f>
        <v>44612</v>
      </c>
      <c r="G13" s="74"/>
      <c r="H13" s="74"/>
      <c r="I13" s="101" cm="1">
        <f t="array" ref="I13">IFERROR(IF(rng_Project="All Projects",ROW()-3,INDEX(ROW(rng_Tasks),SMALL(IF(rng_Tasks=rng_Project,ROW(rng_Tasks)-ROW(INDEX(rng_Tasks,1,1))+1),ROW()-3))-1),0)</f>
        <v>10</v>
      </c>
      <c r="J13" s="21" t="str">
        <f ca="1">IF(AND($F$2&lt;&gt;"All Projects",$F$2&lt;&gt;Q13),0,OFFSET('Data Sheet'!$B$1,'Gantt Chart'!$I13,'Gantt Chart'!J$3))</f>
        <v>Project 1 - Task 9</v>
      </c>
      <c r="K13" s="13" t="str">
        <f ca="1">OFFSET('Data Sheet'!$B$1,'Gantt Chart'!$I13,'Gantt Chart'!K$3)</f>
        <v>Person 5</v>
      </c>
      <c r="L13" s="105">
        <f ca="1">OFFSET('Data Sheet'!$B$1,'Gantt Chart'!$I13,'Gantt Chart'!L$3)</f>
        <v>44623</v>
      </c>
      <c r="M13" s="105">
        <f ca="1">L13+N13-1</f>
        <v>44628</v>
      </c>
      <c r="N13" s="18">
        <f ca="1">OFFSET('Data Sheet'!$B$1,'Gantt Chart'!$I13,'Gantt Chart'!N$3)</f>
        <v>6</v>
      </c>
      <c r="O13" s="14">
        <f ca="1">OFFSET('Data Sheet'!$B$1,'Gantt Chart'!$I13,'Gantt Chart'!O$3)</f>
        <v>1</v>
      </c>
      <c r="P13" s="15">
        <f ca="1">N13*O13</f>
        <v>6</v>
      </c>
      <c r="Q13" s="25" t="str">
        <f ca="1">OFFSET('Data Sheet'!$B$1,'Gantt Chart'!$I13,'Gantt Chart'!Q$3)</f>
        <v>Project 1</v>
      </c>
      <c r="R13" s="5"/>
      <c r="S13" s="5"/>
      <c r="T13" s="5"/>
      <c r="U13" s="5"/>
      <c r="V13" s="5"/>
      <c r="W13" s="5"/>
      <c r="X13" s="5"/>
      <c r="Y13" s="5"/>
      <c r="Z13" s="5"/>
      <c r="AA13" s="5"/>
      <c r="AB13" s="5"/>
      <c r="AC13" s="5"/>
      <c r="AD13" s="5"/>
      <c r="AE13" s="5"/>
      <c r="AF13" s="5"/>
      <c r="AG13" s="6"/>
      <c r="AH13" s="7"/>
    </row>
    <row r="14" spans="1:34" s="8" customFormat="1">
      <c r="A14"/>
      <c r="B14"/>
      <c r="C14"/>
      <c r="D14"/>
      <c r="E14" s="162" t="s">
        <v>4</v>
      </c>
      <c r="F14" s="167">
        <f>VLOOKUP('Gantt Chart'!F2,'Projects Summary'!B3:G14,4,FALSE)</f>
        <v>44641</v>
      </c>
      <c r="G14" s="74"/>
      <c r="H14" s="74"/>
      <c r="I14" s="101" cm="1">
        <f t="array" ref="I14">IFERROR(IF(rng_Project="All Projects",ROW()-3,INDEX(ROW(rng_Tasks),SMALL(IF(rng_Tasks=rng_Project,ROW(rng_Tasks)-ROW(INDEX(rng_Tasks,1,1))+1),ROW()-3))-1),0)</f>
        <v>11</v>
      </c>
      <c r="J14" s="21" t="str">
        <f ca="1">IF(AND($F$2&lt;&gt;"All Projects",$F$2&lt;&gt;Q14),0,OFFSET('Data Sheet'!$B$1,'Gantt Chart'!$I14,'Gantt Chart'!J$3))</f>
        <v>Project 2 - Task 1</v>
      </c>
      <c r="K14" s="13" t="str">
        <f ca="1">OFFSET('Data Sheet'!$B$1,'Gantt Chart'!$I14,'Gantt Chart'!K$3)</f>
        <v>Person 1</v>
      </c>
      <c r="L14" s="105">
        <f ca="1">OFFSET('Data Sheet'!$B$1,'Gantt Chart'!$I14,'Gantt Chart'!L$3)</f>
        <v>44613</v>
      </c>
      <c r="M14" s="105">
        <f ca="1">L14+N14-1</f>
        <v>44619</v>
      </c>
      <c r="N14" s="18">
        <f ca="1">OFFSET('Data Sheet'!$B$1,'Gantt Chart'!$I14,'Gantt Chart'!N$3)</f>
        <v>7</v>
      </c>
      <c r="O14" s="14">
        <f ca="1">OFFSET('Data Sheet'!$B$1,'Gantt Chart'!$I14,'Gantt Chart'!O$3)</f>
        <v>0.59</v>
      </c>
      <c r="P14" s="15">
        <f ca="1">N14*O14</f>
        <v>4.13</v>
      </c>
      <c r="Q14" s="25" t="str">
        <f ca="1">OFFSET('Data Sheet'!$B$1,'Gantt Chart'!$I14,'Gantt Chart'!Q$3)</f>
        <v>Project 2</v>
      </c>
      <c r="R14" s="5"/>
      <c r="S14" s="5"/>
      <c r="T14" s="5"/>
      <c r="U14" s="5"/>
      <c r="V14" s="5"/>
      <c r="W14" s="5"/>
      <c r="X14" s="5"/>
      <c r="Y14" s="5"/>
      <c r="Z14" s="5"/>
      <c r="AA14" s="5"/>
      <c r="AB14" s="5"/>
      <c r="AC14" s="5"/>
      <c r="AD14" s="5"/>
      <c r="AE14" s="5"/>
      <c r="AF14" s="5"/>
      <c r="AG14" s="6"/>
      <c r="AH14" s="7"/>
    </row>
    <row r="15" spans="1:34" s="8" customFormat="1">
      <c r="A15"/>
      <c r="B15"/>
      <c r="C15"/>
      <c r="D15"/>
      <c r="E15" s="162" t="s">
        <v>7</v>
      </c>
      <c r="F15" s="168">
        <f>IFERROR(VLOOKUP('Gantt Chart'!F2,'Projects Summary'!B3:G14,6,FALSE),"")</f>
        <v>0.55075000000000007</v>
      </c>
      <c r="G15" s="74"/>
      <c r="H15" s="74"/>
      <c r="I15" s="101" cm="1">
        <f t="array" ref="I15">IFERROR(IF(rng_Project="All Projects",ROW()-3,INDEX(ROW(rng_Tasks),SMALL(IF(rng_Tasks=rng_Project,ROW(rng_Tasks)-ROW(INDEX(rng_Tasks,1,1))+1),ROW()-3))-1),0)</f>
        <v>12</v>
      </c>
      <c r="J15" s="21" t="str">
        <f ca="1">IF(AND($F$2&lt;&gt;"All Projects",$F$2&lt;&gt;Q15),0,OFFSET('Data Sheet'!$B$1,'Gantt Chart'!$I15,'Gantt Chart'!J$3))</f>
        <v>Project 2 - Task 2</v>
      </c>
      <c r="K15" s="13" t="str">
        <f ca="1">OFFSET('Data Sheet'!$B$1,'Gantt Chart'!$I15,'Gantt Chart'!K$3)</f>
        <v>Person 2</v>
      </c>
      <c r="L15" s="105">
        <f ca="1">OFFSET('Data Sheet'!$B$1,'Gantt Chart'!$I15,'Gantt Chart'!L$3)</f>
        <v>44617</v>
      </c>
      <c r="M15" s="105">
        <f ca="1">L15+N15-1</f>
        <v>44625</v>
      </c>
      <c r="N15" s="18">
        <f ca="1">OFFSET('Data Sheet'!$B$1,'Gantt Chart'!$I15,'Gantt Chart'!N$3)</f>
        <v>9</v>
      </c>
      <c r="O15" s="14">
        <f ca="1">OFFSET('Data Sheet'!$B$1,'Gantt Chart'!$I15,'Gantt Chart'!O$3)</f>
        <v>0.41</v>
      </c>
      <c r="P15" s="15">
        <f ca="1">N15*O15</f>
        <v>3.69</v>
      </c>
      <c r="Q15" s="25" t="str">
        <f ca="1">OFFSET('Data Sheet'!$B$1,'Gantt Chart'!$I15,'Gantt Chart'!Q$3)</f>
        <v>Project 2</v>
      </c>
      <c r="R15" s="5"/>
      <c r="S15" s="5"/>
      <c r="T15" s="5"/>
      <c r="U15" s="5"/>
      <c r="V15" s="5"/>
      <c r="W15" s="5"/>
      <c r="X15" s="5"/>
      <c r="Y15" s="5"/>
      <c r="Z15" s="5"/>
      <c r="AA15" s="5"/>
      <c r="AB15" s="5"/>
      <c r="AC15" s="5"/>
      <c r="AD15" s="5"/>
      <c r="AE15" s="5"/>
      <c r="AF15" s="5"/>
      <c r="AG15" s="6"/>
      <c r="AH15" s="7"/>
    </row>
    <row r="16" spans="1:34" s="8" customFormat="1">
      <c r="A16"/>
      <c r="B16"/>
      <c r="C16"/>
      <c r="D16"/>
      <c r="E16" s="162"/>
      <c r="F16" s="166">
        <f>1-F15</f>
        <v>0.44924999999999993</v>
      </c>
      <c r="G16" s="74"/>
      <c r="H16" s="74"/>
      <c r="I16" s="101" cm="1">
        <f t="array" ref="I16">IFERROR(IF(rng_Project="All Projects",ROW()-3,INDEX(ROW(rng_Tasks),SMALL(IF(rng_Tasks=rng_Project,ROW(rng_Tasks)-ROW(INDEX(rng_Tasks,1,1))+1),ROW()-3))-1),0)</f>
        <v>13</v>
      </c>
      <c r="J16" s="21" t="str">
        <f ca="1">IF(AND($F$2&lt;&gt;"All Projects",$F$2&lt;&gt;Q16),0,OFFSET('Data Sheet'!$B$1,'Gantt Chart'!$I16,'Gantt Chart'!J$3))</f>
        <v>Project 2 - Task 3</v>
      </c>
      <c r="K16" s="13" t="str">
        <f ca="1">OFFSET('Data Sheet'!$B$1,'Gantt Chart'!$I16,'Gantt Chart'!K$3)</f>
        <v>Person 3</v>
      </c>
      <c r="L16" s="105">
        <f ca="1">OFFSET('Data Sheet'!$B$1,'Gantt Chart'!$I16,'Gantt Chart'!L$3)</f>
        <v>44618</v>
      </c>
      <c r="M16" s="105">
        <f ca="1">L16+N16-1</f>
        <v>44625</v>
      </c>
      <c r="N16" s="18">
        <f ca="1">OFFSET('Data Sheet'!$B$1,'Gantt Chart'!$I16,'Gantt Chart'!N$3)</f>
        <v>8</v>
      </c>
      <c r="O16" s="14">
        <f ca="1">OFFSET('Data Sheet'!$B$1,'Gantt Chart'!$I16,'Gantt Chart'!O$3)</f>
        <v>0</v>
      </c>
      <c r="P16" s="15">
        <f ca="1">N16*O16</f>
        <v>0</v>
      </c>
      <c r="Q16" s="25" t="str">
        <f ca="1">OFFSET('Data Sheet'!$B$1,'Gantt Chart'!$I16,'Gantt Chart'!Q$3)</f>
        <v>Project 2</v>
      </c>
      <c r="R16" s="5"/>
      <c r="S16" s="5"/>
      <c r="T16" s="5"/>
      <c r="U16" s="5"/>
      <c r="V16" s="5"/>
      <c r="W16" s="5"/>
      <c r="X16" s="5"/>
      <c r="Y16" s="5"/>
      <c r="Z16" s="5"/>
      <c r="AA16" s="5"/>
      <c r="AB16" s="5"/>
      <c r="AC16" s="5"/>
      <c r="AD16" s="5"/>
      <c r="AE16" s="5"/>
      <c r="AF16" s="5"/>
      <c r="AG16" s="6"/>
      <c r="AH16" s="7"/>
    </row>
    <row r="17" spans="1:34" s="8" customFormat="1">
      <c r="A17"/>
      <c r="B17"/>
      <c r="C17"/>
      <c r="D17"/>
      <c r="E17" s="74"/>
      <c r="F17" s="165"/>
      <c r="G17" s="74"/>
      <c r="H17" s="74"/>
      <c r="I17" s="101" cm="1">
        <f t="array" ref="I17">IFERROR(IF(rng_Project="All Projects",ROW()-3,INDEX(ROW(rng_Tasks),SMALL(IF(rng_Tasks=rng_Project,ROW(rng_Tasks)-ROW(INDEX(rng_Tasks,1,1))+1),ROW()-3))-1),0)</f>
        <v>14</v>
      </c>
      <c r="J17" s="21" t="str">
        <f ca="1">IF(AND($F$2&lt;&gt;"All Projects",$F$2&lt;&gt;Q17),0,OFFSET('Data Sheet'!$B$1,'Gantt Chart'!$I17,'Gantt Chart'!J$3))</f>
        <v>Project 2 - Task 4</v>
      </c>
      <c r="K17" s="13" t="str">
        <f ca="1">OFFSET('Data Sheet'!$B$1,'Gantt Chart'!$I17,'Gantt Chart'!K$3)</f>
        <v>Person 4</v>
      </c>
      <c r="L17" s="105">
        <f ca="1">OFFSET('Data Sheet'!$B$1,'Gantt Chart'!$I17,'Gantt Chart'!L$3)</f>
        <v>44620</v>
      </c>
      <c r="M17" s="105">
        <f ca="1">L17+N17-1</f>
        <v>44626</v>
      </c>
      <c r="N17" s="18">
        <f ca="1">OFFSET('Data Sheet'!$B$1,'Gantt Chart'!$I17,'Gantt Chart'!N$3)</f>
        <v>7</v>
      </c>
      <c r="O17" s="14">
        <f ca="1">OFFSET('Data Sheet'!$B$1,'Gantt Chart'!$I17,'Gantt Chart'!O$3)</f>
        <v>0.49</v>
      </c>
      <c r="P17" s="15">
        <f ca="1">N17*O17</f>
        <v>3.4299999999999997</v>
      </c>
      <c r="Q17" s="25" t="str">
        <f ca="1">OFFSET('Data Sheet'!$B$1,'Gantt Chart'!$I17,'Gantt Chart'!Q$3)</f>
        <v>Project 2</v>
      </c>
      <c r="R17" s="5"/>
      <c r="S17" s="5"/>
      <c r="T17" s="5"/>
      <c r="U17" s="5"/>
      <c r="V17" s="5"/>
      <c r="W17" s="5"/>
      <c r="X17" s="5"/>
      <c r="Y17" s="5"/>
      <c r="Z17" s="5"/>
      <c r="AA17" s="5"/>
      <c r="AB17" s="5"/>
      <c r="AC17" s="5"/>
      <c r="AD17" s="5"/>
      <c r="AE17" s="5"/>
      <c r="AF17" s="5"/>
      <c r="AG17" s="6"/>
      <c r="AH17" s="7"/>
    </row>
    <row r="18" spans="1:34" s="8" customFormat="1">
      <c r="A18"/>
      <c r="B18"/>
      <c r="C18"/>
      <c r="D18"/>
      <c r="E18" s="163" t="s">
        <v>74</v>
      </c>
      <c r="F18" s="169" t="str">
        <f>F14-F13 &amp;" days"</f>
        <v>29 days</v>
      </c>
      <c r="G18" s="74"/>
      <c r="H18" s="74"/>
      <c r="I18" s="101" cm="1">
        <f t="array" ref="I18">IFERROR(IF(rng_Project="All Projects",ROW()-3,INDEX(ROW(rng_Tasks),SMALL(IF(rng_Tasks=rng_Project,ROW(rng_Tasks)-ROW(INDEX(rng_Tasks,1,1))+1),ROW()-3))-1),0)</f>
        <v>15</v>
      </c>
      <c r="J18" s="21" t="str">
        <f ca="1">IF(AND($F$2&lt;&gt;"All Projects",$F$2&lt;&gt;Q18),0,OFFSET('Data Sheet'!$B$1,'Gantt Chart'!$I18,'Gantt Chart'!J$3))</f>
        <v>Project 2 - Task 5</v>
      </c>
      <c r="K18" s="13" t="str">
        <f ca="1">OFFSET('Data Sheet'!$B$1,'Gantt Chart'!$I18,'Gantt Chart'!K$3)</f>
        <v>Person 5</v>
      </c>
      <c r="L18" s="105">
        <f ca="1">OFFSET('Data Sheet'!$B$1,'Gantt Chart'!$I18,'Gantt Chart'!L$3)</f>
        <v>44621</v>
      </c>
      <c r="M18" s="105">
        <f ca="1">L18+N18-1</f>
        <v>44624</v>
      </c>
      <c r="N18" s="18">
        <f ca="1">OFFSET('Data Sheet'!$B$1,'Gantt Chart'!$I18,'Gantt Chart'!N$3)</f>
        <v>4</v>
      </c>
      <c r="O18" s="14">
        <f ca="1">OFFSET('Data Sheet'!$B$1,'Gantt Chart'!$I18,'Gantt Chart'!O$3)</f>
        <v>0.36</v>
      </c>
      <c r="P18" s="15">
        <f ca="1">N18*O18</f>
        <v>1.44</v>
      </c>
      <c r="Q18" s="25" t="str">
        <f ca="1">OFFSET('Data Sheet'!$B$1,'Gantt Chart'!$I18,'Gantt Chart'!Q$3)</f>
        <v>Project 2</v>
      </c>
      <c r="R18" s="5"/>
      <c r="S18" s="5"/>
      <c r="T18" s="5"/>
      <c r="U18" s="5"/>
      <c r="V18" s="5"/>
      <c r="W18" s="5"/>
      <c r="X18" s="5"/>
      <c r="Y18" s="5"/>
      <c r="Z18" s="5"/>
      <c r="AA18" s="5"/>
      <c r="AB18" s="5"/>
      <c r="AC18" s="5"/>
      <c r="AD18" s="5"/>
      <c r="AE18" s="5"/>
      <c r="AF18" s="5"/>
      <c r="AG18" s="6"/>
      <c r="AH18" s="7"/>
    </row>
    <row r="19" spans="1:34" s="8" customFormat="1">
      <c r="A19"/>
      <c r="B19"/>
      <c r="C19"/>
      <c r="D19"/>
      <c r="E19" s="163"/>
      <c r="F19" s="169" t="str">
        <f>VLOOKUP('Gantt Chart'!F2,'Projects Summary'!B3:G14,5,FALSE) &amp;" man-days"</f>
        <v>532 man-days</v>
      </c>
      <c r="G19" s="74"/>
      <c r="H19" s="74"/>
      <c r="I19" s="101" cm="1">
        <f t="array" ref="I19">IFERROR(IF(rng_Project="All Projects",ROW()-3,INDEX(ROW(rng_Tasks),SMALL(IF(rng_Tasks=rng_Project,ROW(rng_Tasks)-ROW(INDEX(rng_Tasks,1,1))+1),ROW()-3))-1),0)</f>
        <v>16</v>
      </c>
      <c r="J19" s="21" t="str">
        <f ca="1">IF(AND($F$2&lt;&gt;"All Projects",$F$2&lt;&gt;Q19),0,OFFSET('Data Sheet'!$B$1,'Gantt Chart'!$I19,'Gantt Chart'!J$3))</f>
        <v>Project 2 - Task 6</v>
      </c>
      <c r="K19" s="13" t="str">
        <f ca="1">OFFSET('Data Sheet'!$B$1,'Gantt Chart'!$I19,'Gantt Chart'!K$3)</f>
        <v>Person 1</v>
      </c>
      <c r="L19" s="105">
        <f ca="1">OFFSET('Data Sheet'!$B$1,'Gantt Chart'!$I19,'Gantt Chart'!L$3)</f>
        <v>44621</v>
      </c>
      <c r="M19" s="105">
        <f ca="1">L19+N19-1</f>
        <v>44626</v>
      </c>
      <c r="N19" s="18">
        <f ca="1">OFFSET('Data Sheet'!$B$1,'Gantt Chart'!$I19,'Gantt Chart'!N$3)</f>
        <v>6</v>
      </c>
      <c r="O19" s="14">
        <f ca="1">OFFSET('Data Sheet'!$B$1,'Gantt Chart'!$I19,'Gantt Chart'!O$3)</f>
        <v>0.54</v>
      </c>
      <c r="P19" s="15">
        <f ca="1">N19*O19</f>
        <v>3.24</v>
      </c>
      <c r="Q19" s="25" t="str">
        <f ca="1">OFFSET('Data Sheet'!$B$1,'Gantt Chart'!$I19,'Gantt Chart'!Q$3)</f>
        <v>Project 2</v>
      </c>
      <c r="R19" s="5"/>
      <c r="S19" s="5"/>
      <c r="T19" s="5"/>
      <c r="U19" s="5"/>
      <c r="V19" s="5"/>
      <c r="W19" s="5"/>
      <c r="X19" s="5"/>
      <c r="Y19" s="5"/>
      <c r="Z19" s="5"/>
      <c r="AA19" s="5"/>
      <c r="AB19" s="5"/>
      <c r="AC19" s="5"/>
      <c r="AD19" s="5"/>
      <c r="AE19" s="5"/>
      <c r="AF19" s="5"/>
      <c r="AG19" s="6"/>
      <c r="AH19" s="7"/>
    </row>
    <row r="20" spans="1:34" s="8" customFormat="1">
      <c r="A20"/>
      <c r="B20"/>
      <c r="C20"/>
      <c r="D20"/>
      <c r="E20" s="74"/>
      <c r="F20" s="74"/>
      <c r="G20" s="74"/>
      <c r="H20" s="74"/>
      <c r="I20" s="101" cm="1">
        <f t="array" ref="I20">IFERROR(IF(rng_Project="All Projects",ROW()-3,INDEX(ROW(rng_Tasks),SMALL(IF(rng_Tasks=rng_Project,ROW(rng_Tasks)-ROW(INDEX(rng_Tasks,1,1))+1),ROW()-3))-1),0)</f>
        <v>17</v>
      </c>
      <c r="J20" s="21" t="str">
        <f ca="1">IF(AND($F$2&lt;&gt;"All Projects",$F$2&lt;&gt;Q20),0,OFFSET('Data Sheet'!$B$1,'Gantt Chart'!$I20,'Gantt Chart'!J$3))</f>
        <v>Project 2 - Task 7</v>
      </c>
      <c r="K20" s="13" t="str">
        <f ca="1">OFFSET('Data Sheet'!$B$1,'Gantt Chart'!$I20,'Gantt Chart'!K$3)</f>
        <v>Person 2</v>
      </c>
      <c r="L20" s="105">
        <f ca="1">OFFSET('Data Sheet'!$B$1,'Gantt Chart'!$I20,'Gantt Chart'!L$3)</f>
        <v>44624</v>
      </c>
      <c r="M20" s="105">
        <f ca="1">L20+N20-1</f>
        <v>44629</v>
      </c>
      <c r="N20" s="18">
        <f ca="1">OFFSET('Data Sheet'!$B$1,'Gantt Chart'!$I20,'Gantt Chart'!N$3)</f>
        <v>6</v>
      </c>
      <c r="O20" s="14">
        <f ca="1">OFFSET('Data Sheet'!$B$1,'Gantt Chart'!$I20,'Gantt Chart'!O$3)</f>
        <v>0.56999999999999995</v>
      </c>
      <c r="P20" s="15">
        <f ca="1">N20*O20</f>
        <v>3.42</v>
      </c>
      <c r="Q20" s="25" t="str">
        <f ca="1">OFFSET('Data Sheet'!$B$1,'Gantt Chart'!$I20,'Gantt Chart'!Q$3)</f>
        <v>Project 2</v>
      </c>
      <c r="R20" s="5"/>
      <c r="S20" s="5"/>
      <c r="T20" s="5"/>
      <c r="U20" s="5"/>
      <c r="V20" s="5"/>
      <c r="W20" s="5"/>
      <c r="X20" s="5"/>
      <c r="Y20" s="5"/>
      <c r="Z20" s="5"/>
      <c r="AA20" s="5"/>
      <c r="AB20" s="5"/>
      <c r="AC20" s="5"/>
      <c r="AD20" s="5"/>
      <c r="AE20" s="5"/>
      <c r="AF20" s="5"/>
      <c r="AG20" s="6"/>
      <c r="AH20" s="7"/>
    </row>
    <row r="21" spans="1:34" s="8" customFormat="1">
      <c r="A21"/>
      <c r="B21"/>
      <c r="C21"/>
      <c r="D21"/>
      <c r="E21" s="74"/>
      <c r="F21" s="74"/>
      <c r="G21" s="74"/>
      <c r="H21" s="74"/>
      <c r="I21" s="101" cm="1">
        <f t="array" ref="I21">IFERROR(IF(rng_Project="All Projects",ROW()-3,INDEX(ROW(rng_Tasks),SMALL(IF(rng_Tasks=rng_Project,ROW(rng_Tasks)-ROW(INDEX(rng_Tasks,1,1))+1),ROW()-3))-1),0)</f>
        <v>18</v>
      </c>
      <c r="J21" s="21" t="str">
        <f ca="1">IF(AND($F$2&lt;&gt;"All Projects",$F$2&lt;&gt;Q21),0,OFFSET('Data Sheet'!$B$1,'Gantt Chart'!$I21,'Gantt Chart'!J$3))</f>
        <v>Project 2 - Task 8</v>
      </c>
      <c r="K21" s="13" t="str">
        <f ca="1">OFFSET('Data Sheet'!$B$1,'Gantt Chart'!$I21,'Gantt Chart'!K$3)</f>
        <v>Person 3</v>
      </c>
      <c r="L21" s="105">
        <f ca="1">OFFSET('Data Sheet'!$B$1,'Gantt Chart'!$I21,'Gantt Chart'!L$3)</f>
        <v>44625</v>
      </c>
      <c r="M21" s="105">
        <f ca="1">L21+N21-1</f>
        <v>44628</v>
      </c>
      <c r="N21" s="18">
        <f ca="1">OFFSET('Data Sheet'!$B$1,'Gantt Chart'!$I21,'Gantt Chart'!N$3)</f>
        <v>4</v>
      </c>
      <c r="O21" s="14">
        <f ca="1">OFFSET('Data Sheet'!$B$1,'Gantt Chart'!$I21,'Gantt Chart'!O$3)</f>
        <v>0.22</v>
      </c>
      <c r="P21" s="15">
        <f ca="1">N21*O21</f>
        <v>0.88</v>
      </c>
      <c r="Q21" s="25" t="str">
        <f ca="1">OFFSET('Data Sheet'!$B$1,'Gantt Chart'!$I21,'Gantt Chart'!Q$3)</f>
        <v>Project 2</v>
      </c>
      <c r="R21" s="5"/>
      <c r="S21" s="5"/>
      <c r="T21" s="5"/>
      <c r="U21" s="5"/>
      <c r="V21" s="5"/>
      <c r="W21" s="5"/>
      <c r="X21" s="5"/>
      <c r="Y21" s="5"/>
      <c r="Z21" s="5"/>
      <c r="AA21" s="5"/>
      <c r="AB21" s="5"/>
      <c r="AC21" s="5"/>
      <c r="AD21" s="5"/>
      <c r="AE21" s="5"/>
      <c r="AF21" s="5"/>
      <c r="AG21" s="6"/>
      <c r="AH21" s="7"/>
    </row>
    <row r="22" spans="1:34" s="8" customFormat="1">
      <c r="A22"/>
      <c r="B22"/>
      <c r="C22"/>
      <c r="D22"/>
      <c r="E22" s="74"/>
      <c r="F22" s="74"/>
      <c r="G22" s="74"/>
      <c r="H22" s="74"/>
      <c r="I22" s="101" cm="1">
        <f t="array" ref="I22">IFERROR(IF(rng_Project="All Projects",ROW()-3,INDEX(ROW(rng_Tasks),SMALL(IF(rng_Tasks=rng_Project,ROW(rng_Tasks)-ROW(INDEX(rng_Tasks,1,1))+1),ROW()-3))-1),0)</f>
        <v>19</v>
      </c>
      <c r="J22" s="21" t="str">
        <f ca="1">IF(AND($F$2&lt;&gt;"All Projects",$F$2&lt;&gt;Q22),0,OFFSET('Data Sheet'!$B$1,'Gantt Chart'!$I22,'Gantt Chart'!J$3))</f>
        <v>Project 2 - Task 9</v>
      </c>
      <c r="K22" s="13" t="str">
        <f ca="1">OFFSET('Data Sheet'!$B$1,'Gantt Chart'!$I22,'Gantt Chart'!K$3)</f>
        <v>Person 4</v>
      </c>
      <c r="L22" s="105">
        <f ca="1">OFFSET('Data Sheet'!$B$1,'Gantt Chart'!$I22,'Gantt Chart'!L$3)</f>
        <v>44627</v>
      </c>
      <c r="M22" s="105">
        <f ca="1">L22+N22-1</f>
        <v>44633</v>
      </c>
      <c r="N22" s="18">
        <f ca="1">OFFSET('Data Sheet'!$B$1,'Gantt Chart'!$I22,'Gantt Chart'!N$3)</f>
        <v>7</v>
      </c>
      <c r="O22" s="14">
        <f ca="1">OFFSET('Data Sheet'!$B$1,'Gantt Chart'!$I22,'Gantt Chart'!O$3)</f>
        <v>0.46</v>
      </c>
      <c r="P22" s="15">
        <f ca="1">N22*O22</f>
        <v>3.22</v>
      </c>
      <c r="Q22" s="25" t="str">
        <f ca="1">OFFSET('Data Sheet'!$B$1,'Gantt Chart'!$I22,'Gantt Chart'!Q$3)</f>
        <v>Project 2</v>
      </c>
      <c r="R22" s="5"/>
      <c r="S22" s="5"/>
      <c r="T22" s="5"/>
      <c r="U22" s="5"/>
      <c r="V22" s="5"/>
      <c r="W22" s="5"/>
      <c r="X22" s="5"/>
      <c r="Y22" s="5"/>
      <c r="Z22" s="5"/>
      <c r="AA22" s="5"/>
      <c r="AB22" s="5"/>
      <c r="AC22" s="5"/>
      <c r="AD22" s="5"/>
      <c r="AE22" s="5"/>
      <c r="AF22" s="5"/>
      <c r="AG22" s="6"/>
      <c r="AH22" s="7"/>
    </row>
    <row r="23" spans="1:34" s="8" customFormat="1">
      <c r="A23"/>
      <c r="B23"/>
      <c r="C23"/>
      <c r="D23"/>
      <c r="E23" s="74"/>
      <c r="F23" s="74"/>
      <c r="G23" s="74"/>
      <c r="H23" s="74"/>
      <c r="I23" s="101" cm="1">
        <f t="array" ref="I23">IFERROR(IF(rng_Project="All Projects",ROW()-3,INDEX(ROW(rng_Tasks),SMALL(IF(rng_Tasks=rng_Project,ROW(rng_Tasks)-ROW(INDEX(rng_Tasks,1,1))+1),ROW()-3))-1),0)</f>
        <v>20</v>
      </c>
      <c r="J23" s="21" t="str">
        <f ca="1">IF(AND($F$2&lt;&gt;"All Projects",$F$2&lt;&gt;Q23),0,OFFSET('Data Sheet'!$B$1,'Gantt Chart'!$I23,'Gantt Chart'!J$3))</f>
        <v>Project 2 - Task 10</v>
      </c>
      <c r="K23" s="13" t="str">
        <f ca="1">OFFSET('Data Sheet'!$B$1,'Gantt Chart'!$I23,'Gantt Chart'!K$3)</f>
        <v>Person 5</v>
      </c>
      <c r="L23" s="105">
        <f ca="1">OFFSET('Data Sheet'!$B$1,'Gantt Chart'!$I23,'Gantt Chart'!L$3)</f>
        <v>44616</v>
      </c>
      <c r="M23" s="105">
        <f ca="1">L23+N23-1</f>
        <v>44618</v>
      </c>
      <c r="N23" s="18">
        <f ca="1">OFFSET('Data Sheet'!$B$1,'Gantt Chart'!$I23,'Gantt Chart'!N$3)</f>
        <v>3</v>
      </c>
      <c r="O23" s="14">
        <f ca="1">OFFSET('Data Sheet'!$B$1,'Gantt Chart'!$I23,'Gantt Chart'!O$3)</f>
        <v>1</v>
      </c>
      <c r="P23" s="15">
        <f ca="1">N23*O23</f>
        <v>3</v>
      </c>
      <c r="Q23" s="25" t="str">
        <f ca="1">OFFSET('Data Sheet'!$B$1,'Gantt Chart'!$I23,'Gantt Chart'!Q$3)</f>
        <v>Project 2</v>
      </c>
      <c r="R23" s="5"/>
      <c r="S23" s="5"/>
      <c r="T23" s="5"/>
      <c r="U23" s="5"/>
      <c r="V23" s="5"/>
      <c r="W23" s="5"/>
      <c r="X23" s="5"/>
      <c r="Y23" s="5"/>
      <c r="Z23" s="5"/>
      <c r="AA23" s="5"/>
      <c r="AB23" s="5"/>
      <c r="AC23" s="5"/>
      <c r="AD23" s="5"/>
      <c r="AE23" s="5"/>
      <c r="AF23" s="5"/>
      <c r="AG23" s="6"/>
      <c r="AH23" s="7"/>
    </row>
    <row r="24" spans="1:34" s="8" customFormat="1">
      <c r="A24"/>
      <c r="B24"/>
      <c r="C24"/>
      <c r="D24"/>
      <c r="E24" s="74"/>
      <c r="F24" s="74"/>
      <c r="G24" s="74"/>
      <c r="H24" s="74"/>
      <c r="I24" s="101" cm="1">
        <f t="array" ref="I24">IFERROR(IF(rng_Project="All Projects",ROW()-3,INDEX(ROW(rng_Tasks),SMALL(IF(rng_Tasks=rng_Project,ROW(rng_Tasks)-ROW(INDEX(rng_Tasks,1,1))+1),ROW()-3))-1),0)</f>
        <v>21</v>
      </c>
      <c r="J24" s="21" t="str">
        <f ca="1">IF(AND($F$2&lt;&gt;"All Projects",$F$2&lt;&gt;Q24),0,OFFSET('Data Sheet'!$B$1,'Gantt Chart'!$I24,'Gantt Chart'!J$3))</f>
        <v>Project 3 - Task 2</v>
      </c>
      <c r="K24" s="13" t="str">
        <f ca="1">OFFSET('Data Sheet'!$B$1,'Gantt Chart'!$I24,'Gantt Chart'!K$3)</f>
        <v>Person 1</v>
      </c>
      <c r="L24" s="105">
        <f ca="1">OFFSET('Data Sheet'!$B$1,'Gantt Chart'!$I24,'Gantt Chart'!L$3)</f>
        <v>44612</v>
      </c>
      <c r="M24" s="105">
        <f ca="1">L24+N24-1</f>
        <v>44621</v>
      </c>
      <c r="N24" s="18">
        <f ca="1">OFFSET('Data Sheet'!$B$1,'Gantt Chart'!$I24,'Gantt Chart'!N$3)</f>
        <v>10</v>
      </c>
      <c r="O24" s="14">
        <f ca="1">OFFSET('Data Sheet'!$B$1,'Gantt Chart'!$I24,'Gantt Chart'!O$3)</f>
        <v>1</v>
      </c>
      <c r="P24" s="15">
        <f ca="1">N24*O24</f>
        <v>10</v>
      </c>
      <c r="Q24" s="25" t="str">
        <f ca="1">OFFSET('Data Sheet'!$B$1,'Gantt Chart'!$I24,'Gantt Chart'!Q$3)</f>
        <v>Project 3</v>
      </c>
      <c r="R24" s="5"/>
      <c r="S24" s="5"/>
      <c r="T24" s="5"/>
      <c r="U24" s="5"/>
      <c r="V24" s="5"/>
      <c r="W24" s="5"/>
      <c r="X24" s="5"/>
      <c r="Y24" s="5"/>
      <c r="Z24" s="5"/>
      <c r="AA24" s="5"/>
      <c r="AB24" s="5"/>
      <c r="AC24" s="5"/>
      <c r="AD24" s="5"/>
      <c r="AE24" s="5"/>
      <c r="AF24" s="5"/>
      <c r="AG24" s="6"/>
      <c r="AH24" s="7"/>
    </row>
    <row r="25" spans="1:34" s="8" customFormat="1">
      <c r="A25"/>
      <c r="B25"/>
      <c r="C25"/>
      <c r="D25"/>
      <c r="E25" s="74"/>
      <c r="F25" s="74"/>
      <c r="G25" s="74"/>
      <c r="H25" s="74"/>
      <c r="I25" s="101" cm="1">
        <f t="array" ref="I25">IFERROR(IF(rng_Project="All Projects",ROW()-3,INDEX(ROW(rng_Tasks),SMALL(IF(rng_Tasks=rng_Project,ROW(rng_Tasks)-ROW(INDEX(rng_Tasks,1,1))+1),ROW()-3))-1),0)</f>
        <v>22</v>
      </c>
      <c r="J25" s="21" t="str">
        <f ca="1">IF(AND($F$2&lt;&gt;"All Projects",$F$2&lt;&gt;Q25),0,OFFSET('Data Sheet'!$B$1,'Gantt Chart'!$I25,'Gantt Chart'!J$3))</f>
        <v>Project 3 - Task 3</v>
      </c>
      <c r="K25" s="13" t="str">
        <f ca="1">OFFSET('Data Sheet'!$B$1,'Gantt Chart'!$I25,'Gantt Chart'!K$3)</f>
        <v>Person 2</v>
      </c>
      <c r="L25" s="105">
        <f ca="1">OFFSET('Data Sheet'!$B$1,'Gantt Chart'!$I25,'Gantt Chart'!L$3)</f>
        <v>44621</v>
      </c>
      <c r="M25" s="105">
        <f ca="1">L25+N25-1</f>
        <v>44625</v>
      </c>
      <c r="N25" s="18">
        <f ca="1">OFFSET('Data Sheet'!$B$1,'Gantt Chart'!$I25,'Gantt Chart'!N$3)</f>
        <v>5</v>
      </c>
      <c r="O25" s="14">
        <f ca="1">OFFSET('Data Sheet'!$B$1,'Gantt Chart'!$I25,'Gantt Chart'!O$3)</f>
        <v>1</v>
      </c>
      <c r="P25" s="15">
        <f ca="1">N25*O25</f>
        <v>5</v>
      </c>
      <c r="Q25" s="25" t="str">
        <f ca="1">OFFSET('Data Sheet'!$B$1,'Gantt Chart'!$I25,'Gantt Chart'!Q$3)</f>
        <v>Project 3</v>
      </c>
      <c r="R25" s="5"/>
      <c r="S25" s="5"/>
      <c r="T25" s="5"/>
      <c r="U25" s="5"/>
      <c r="V25" s="5"/>
      <c r="W25" s="5"/>
      <c r="X25" s="5"/>
      <c r="Y25" s="5"/>
      <c r="Z25" s="5"/>
      <c r="AA25" s="5"/>
      <c r="AB25" s="5"/>
      <c r="AC25" s="5"/>
      <c r="AD25" s="5"/>
      <c r="AE25" s="5"/>
      <c r="AF25" s="5"/>
      <c r="AG25" s="6"/>
      <c r="AH25" s="7"/>
    </row>
    <row r="26" spans="1:34" s="8" customFormat="1">
      <c r="A26"/>
      <c r="B26"/>
      <c r="C26"/>
      <c r="D26"/>
      <c r="E26" s="74"/>
      <c r="F26" s="74"/>
      <c r="G26" s="74"/>
      <c r="H26" s="74"/>
      <c r="I26" s="101" cm="1">
        <f t="array" ref="I26">IFERROR(IF(rng_Project="All Projects",ROW()-3,INDEX(ROW(rng_Tasks),SMALL(IF(rng_Tasks=rng_Project,ROW(rng_Tasks)-ROW(INDEX(rng_Tasks,1,1))+1),ROW()-3))-1),0)</f>
        <v>23</v>
      </c>
      <c r="J26" s="21" t="str">
        <f ca="1">IF(AND($F$2&lt;&gt;"All Projects",$F$2&lt;&gt;Q26),0,OFFSET('Data Sheet'!$B$1,'Gantt Chart'!$I26,'Gantt Chart'!J$3))</f>
        <v>Project 3 - Task 4</v>
      </c>
      <c r="K26" s="13" t="str">
        <f ca="1">OFFSET('Data Sheet'!$B$1,'Gantt Chart'!$I26,'Gantt Chart'!K$3)</f>
        <v>Person 3</v>
      </c>
      <c r="L26" s="105">
        <f ca="1">OFFSET('Data Sheet'!$B$1,'Gantt Chart'!$I26,'Gantt Chart'!L$3)</f>
        <v>44623</v>
      </c>
      <c r="M26" s="105">
        <f ca="1">L26+N26-1</f>
        <v>44629</v>
      </c>
      <c r="N26" s="18">
        <f ca="1">OFFSET('Data Sheet'!$B$1,'Gantt Chart'!$I26,'Gantt Chart'!N$3)</f>
        <v>7</v>
      </c>
      <c r="O26" s="14">
        <f ca="1">OFFSET('Data Sheet'!$B$1,'Gantt Chart'!$I26,'Gantt Chart'!O$3)</f>
        <v>1</v>
      </c>
      <c r="P26" s="15">
        <f ca="1">N26*O26</f>
        <v>7</v>
      </c>
      <c r="Q26" s="25" t="str">
        <f ca="1">OFFSET('Data Sheet'!$B$1,'Gantt Chart'!$I26,'Gantt Chart'!Q$3)</f>
        <v>Project 3</v>
      </c>
      <c r="R26" s="5"/>
      <c r="S26" s="5"/>
      <c r="T26" s="5"/>
      <c r="U26" s="5"/>
      <c r="V26" s="5"/>
      <c r="W26" s="5"/>
      <c r="X26" s="5"/>
      <c r="Y26" s="5"/>
      <c r="Z26" s="5"/>
      <c r="AA26" s="5"/>
      <c r="AB26" s="5"/>
      <c r="AC26" s="5"/>
      <c r="AD26" s="5"/>
      <c r="AE26" s="5"/>
      <c r="AF26" s="5"/>
      <c r="AG26" s="6"/>
      <c r="AH26" s="7"/>
    </row>
    <row r="27" spans="1:34" s="8" customFormat="1">
      <c r="A27"/>
      <c r="B27"/>
      <c r="C27"/>
      <c r="D27"/>
      <c r="E27" s="74"/>
      <c r="F27" s="74"/>
      <c r="G27" s="74"/>
      <c r="H27" s="74"/>
      <c r="I27" s="101" cm="1">
        <f t="array" ref="I27">IFERROR(IF(rng_Project="All Projects",ROW()-3,INDEX(ROW(rng_Tasks),SMALL(IF(rng_Tasks=rng_Project,ROW(rng_Tasks)-ROW(INDEX(rng_Tasks,1,1))+1),ROW()-3))-1),0)</f>
        <v>24</v>
      </c>
      <c r="J27" s="21" t="str">
        <f ca="1">IF(AND($F$2&lt;&gt;"All Projects",$F$2&lt;&gt;Q27),0,OFFSET('Data Sheet'!$B$1,'Gantt Chart'!$I27,'Gantt Chart'!J$3))</f>
        <v>Project 3 - Task 5</v>
      </c>
      <c r="K27" s="13" t="str">
        <f ca="1">OFFSET('Data Sheet'!$B$1,'Gantt Chart'!$I27,'Gantt Chart'!K$3)</f>
        <v>Person 4</v>
      </c>
      <c r="L27" s="105">
        <f ca="1">OFFSET('Data Sheet'!$B$1,'Gantt Chart'!$I27,'Gantt Chart'!L$3)</f>
        <v>44626</v>
      </c>
      <c r="M27" s="105">
        <f ca="1">L27+N27-1</f>
        <v>44632</v>
      </c>
      <c r="N27" s="18">
        <f ca="1">OFFSET('Data Sheet'!$B$1,'Gantt Chart'!$I27,'Gantt Chart'!N$3)</f>
        <v>7</v>
      </c>
      <c r="O27" s="14">
        <f ca="1">OFFSET('Data Sheet'!$B$1,'Gantt Chart'!$I27,'Gantt Chart'!O$3)</f>
        <v>1</v>
      </c>
      <c r="P27" s="15">
        <f ca="1">N27*O27</f>
        <v>7</v>
      </c>
      <c r="Q27" s="25" t="str">
        <f ca="1">OFFSET('Data Sheet'!$B$1,'Gantt Chart'!$I27,'Gantt Chart'!Q$3)</f>
        <v>Project 3</v>
      </c>
      <c r="R27" s="5"/>
      <c r="S27" s="5"/>
      <c r="T27" s="5"/>
      <c r="U27" s="5"/>
      <c r="V27" s="5"/>
      <c r="W27" s="5"/>
      <c r="X27" s="5"/>
      <c r="Y27" s="5"/>
      <c r="Z27" s="5"/>
      <c r="AA27" s="5"/>
      <c r="AB27" s="5"/>
      <c r="AC27" s="5"/>
      <c r="AD27" s="5"/>
      <c r="AE27" s="5"/>
      <c r="AF27" s="5"/>
      <c r="AG27" s="6"/>
      <c r="AH27" s="7"/>
    </row>
    <row r="28" spans="1:34" s="8" customFormat="1">
      <c r="A28"/>
      <c r="B28"/>
      <c r="C28"/>
      <c r="D28"/>
      <c r="E28" s="74"/>
      <c r="F28" s="74"/>
      <c r="G28" s="74"/>
      <c r="H28" s="136"/>
      <c r="I28" s="101" cm="1">
        <f t="array" ref="I28">IFERROR(IF(rng_Project="All Projects",ROW()-3,INDEX(ROW(rng_Tasks),SMALL(IF(rng_Tasks=rng_Project,ROW(rng_Tasks)-ROW(INDEX(rng_Tasks,1,1))+1),ROW()-3))-1),0)</f>
        <v>25</v>
      </c>
      <c r="J28" s="29" t="str">
        <f ca="1">IF(AND($F$2&lt;&gt;"All Projects",$F$2&lt;&gt;Q28),0,OFFSET('Data Sheet'!$B$1,'Gantt Chart'!$I28,'Gantt Chart'!J$3))</f>
        <v>Project 3 - Task 6</v>
      </c>
      <c r="K28" s="30" t="str">
        <f ca="1">OFFSET('Data Sheet'!$B$1,'Gantt Chart'!$I28,'Gantt Chart'!K$3)</f>
        <v>Person 5</v>
      </c>
      <c r="L28" s="106">
        <f ca="1">OFFSET('Data Sheet'!$B$1,'Gantt Chart'!$I28,'Gantt Chart'!L$3)</f>
        <v>44628</v>
      </c>
      <c r="M28" s="106">
        <f ca="1">L28+N28-1</f>
        <v>44630</v>
      </c>
      <c r="N28" s="31">
        <f ca="1">OFFSET('Data Sheet'!$B$1,'Gantt Chart'!$I28,'Gantt Chart'!N$3)</f>
        <v>3</v>
      </c>
      <c r="O28" s="32">
        <f ca="1">OFFSET('Data Sheet'!$B$1,'Gantt Chart'!$I28,'Gantt Chart'!O$3)</f>
        <v>1</v>
      </c>
      <c r="P28" s="33">
        <f ca="1">N28*O28</f>
        <v>3</v>
      </c>
      <c r="Q28" s="34" t="str">
        <f ca="1">OFFSET('Data Sheet'!$B$1,'Gantt Chart'!$I28,'Gantt Chart'!Q$3)</f>
        <v>Project 3</v>
      </c>
      <c r="R28" s="35"/>
      <c r="S28" s="35"/>
      <c r="T28" s="35"/>
      <c r="U28" s="35"/>
      <c r="V28" s="35"/>
      <c r="W28" s="35"/>
      <c r="X28" s="35"/>
      <c r="Y28" s="35"/>
      <c r="Z28" s="35"/>
      <c r="AA28" s="9"/>
      <c r="AB28" s="9"/>
      <c r="AC28" s="9"/>
      <c r="AD28" s="9"/>
      <c r="AE28" s="9"/>
      <c r="AF28" s="9"/>
      <c r="AG28" s="10"/>
      <c r="AH28" s="7"/>
    </row>
    <row r="29" spans="1:34" ht="15.75" customHeight="1">
      <c r="E29" s="137"/>
      <c r="F29" s="137"/>
      <c r="G29" s="137"/>
      <c r="H29" s="137"/>
      <c r="I29" s="16"/>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row>
    <row r="30" spans="1:34" ht="15.75" customHeight="1">
      <c r="E30" s="139" t="s">
        <v>167</v>
      </c>
      <c r="F30" s="140"/>
      <c r="G30" s="140"/>
      <c r="H30" s="140"/>
      <c r="J30" s="146" t="s">
        <v>73</v>
      </c>
      <c r="K30" s="142"/>
      <c r="L30" s="142"/>
      <c r="M30" s="142"/>
      <c r="N30" s="142"/>
      <c r="O30" s="142"/>
      <c r="P30" s="142"/>
      <c r="Q30" s="142"/>
      <c r="R30" s="142"/>
      <c r="S30" s="142"/>
      <c r="T30" s="142"/>
      <c r="U30" s="142"/>
      <c r="V30" s="142"/>
      <c r="W30" s="142"/>
      <c r="X30" s="142"/>
      <c r="Y30" s="142"/>
      <c r="Z30" s="138"/>
      <c r="AA30" s="138"/>
      <c r="AB30" s="138"/>
      <c r="AC30" s="138"/>
      <c r="AD30" s="138"/>
      <c r="AE30" s="138"/>
      <c r="AF30" s="138"/>
      <c r="AG30" s="138"/>
    </row>
    <row r="31" spans="1:34" ht="15.75" customHeight="1">
      <c r="E31" s="145" t="s">
        <v>8</v>
      </c>
      <c r="F31" s="141"/>
      <c r="G31" s="141"/>
      <c r="H31" s="141"/>
      <c r="J31" s="147" t="s">
        <v>72</v>
      </c>
      <c r="K31" s="143"/>
      <c r="L31" s="143"/>
      <c r="M31" s="143"/>
      <c r="N31" s="143"/>
      <c r="O31" s="143"/>
      <c r="P31" s="143"/>
      <c r="Q31" s="143"/>
      <c r="R31" s="143"/>
      <c r="S31" s="143"/>
      <c r="T31" s="143"/>
      <c r="U31" s="143"/>
      <c r="V31" s="143"/>
      <c r="W31" s="143"/>
      <c r="X31" s="143"/>
      <c r="Y31" s="143"/>
      <c r="Z31" s="138"/>
      <c r="AA31" s="138"/>
      <c r="AB31" s="138"/>
      <c r="AC31" s="138"/>
      <c r="AD31" s="138"/>
      <c r="AE31" s="138"/>
      <c r="AF31" s="138"/>
      <c r="AG31" s="138"/>
    </row>
    <row r="32" spans="1:34" ht="7.5" customHeight="1">
      <c r="J32" s="144"/>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row>
  </sheetData>
  <sheetProtection algorithmName="SHA-512" hashValue="NXeJD4xdKELWY9FKbJLUp2zcmc8u1D175w2GnBOJ+waVcTrdwTjltVI3GeTF25LQqdYU66ybPoSuHwrw8SEfXg==" saltValue="m2r+s8qgGM04rDDtN/8BlA==" spinCount="100000" sheet="1" objects="1" scenarios="1"/>
  <mergeCells count="7">
    <mergeCell ref="E30:H30"/>
    <mergeCell ref="E31:H31"/>
    <mergeCell ref="F2:H2"/>
    <mergeCell ref="E5:E10"/>
    <mergeCell ref="E18:E19"/>
    <mergeCell ref="E1:H1"/>
    <mergeCell ref="J1:P1"/>
  </mergeCells>
  <conditionalFormatting sqref="R4:AG28">
    <cfRule type="expression" dxfId="6" priority="6" stopIfTrue="1">
      <formula>IF(AND(R$2&gt;=$L4,R$2&lt;$L4+$P4),TRUE,FALSE)</formula>
    </cfRule>
    <cfRule type="expression" dxfId="5" priority="7" stopIfTrue="1">
      <formula>IF(AND(R$2&gt;=$L4,R$2&lt;=$M4),TRUE,FALSE)</formula>
    </cfRule>
  </conditionalFormatting>
  <conditionalFormatting sqref="J4:AG28">
    <cfRule type="expression" dxfId="4" priority="3" stopIfTrue="1">
      <formula>IF($J4=0,TRUE,FALSE)</formula>
    </cfRule>
  </conditionalFormatting>
  <conditionalFormatting sqref="Q4:Q28">
    <cfRule type="expression" dxfId="3" priority="2">
      <formula>IF($J4=0,TRUE,FALSE)</formula>
    </cfRule>
  </conditionalFormatting>
  <dataValidations disablePrompts="1" count="1">
    <dataValidation type="list" allowBlank="1" showInputMessage="1" showErrorMessage="1" sqref="F2" xr:uid="{00000000-0002-0000-0100-000000000000}">
      <formula1>rng_All_Projects</formula1>
    </dataValidation>
  </dataValidations>
  <hyperlinks>
    <hyperlink ref="E31" r:id="rId1" xr:uid="{55E9C24D-55D2-4596-8B2E-AAA6DC95B378}"/>
  </hyperlinks>
  <pageMargins left="0.7" right="0.7" top="0.75" bottom="0.75" header="0.3" footer="0.3"/>
  <pageSetup paperSize="9" orientation="portrait" verticalDpi="0" r:id="rId2"/>
  <ignoredErrors>
    <ignoredError sqref="K4:P4 Q4:Q28 K28:P28 K5:P25 K26:P27 J4:J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056" r:id="rId5" name="Scroll Bar 32">
              <controlPr defaultSize="0" autoPict="0">
                <anchor moveWithCells="1">
                  <from>
                    <xdr:col>19</xdr:col>
                    <xdr:colOff>304800</xdr:colOff>
                    <xdr:row>0</xdr:row>
                    <xdr:rowOff>133350</xdr:rowOff>
                  </from>
                  <to>
                    <xdr:col>23</xdr:col>
                    <xdr:colOff>238125</xdr:colOff>
                    <xdr:row>0</xdr:row>
                    <xdr:rowOff>400050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sheetPr>
  <dimension ref="B1:N15"/>
  <sheetViews>
    <sheetView showGridLines="0" workbookViewId="0"/>
  </sheetViews>
  <sheetFormatPr defaultRowHeight="15"/>
  <cols>
    <col min="1" max="1" width="27.140625" customWidth="1"/>
    <col min="2" max="2" width="23.140625" customWidth="1"/>
    <col min="3" max="8" width="12.7109375" customWidth="1"/>
    <col min="11" max="11" width="22.140625" customWidth="1"/>
    <col min="13" max="13" width="18.5703125" bestFit="1" customWidth="1"/>
  </cols>
  <sheetData>
    <row r="1" spans="2:14">
      <c r="B1" s="120" t="s">
        <v>75</v>
      </c>
      <c r="C1" s="120"/>
      <c r="D1" s="120"/>
      <c r="E1" s="120"/>
      <c r="F1" s="120"/>
      <c r="G1" s="120"/>
      <c r="H1" s="120"/>
    </row>
    <row r="2" spans="2:14" ht="25.5" customHeight="1">
      <c r="B2" s="121"/>
      <c r="C2" s="121"/>
      <c r="D2" s="121"/>
      <c r="E2" s="121"/>
      <c r="F2" s="121"/>
      <c r="G2" s="121"/>
      <c r="H2" s="121"/>
    </row>
    <row r="3" spans="2:14" ht="15.75">
      <c r="B3" s="63" t="s">
        <v>39</v>
      </c>
      <c r="C3" s="64" t="s">
        <v>40</v>
      </c>
      <c r="D3" s="64" t="s">
        <v>36</v>
      </c>
      <c r="E3" s="64" t="s">
        <v>37</v>
      </c>
      <c r="F3" s="64" t="s">
        <v>38</v>
      </c>
      <c r="G3" s="64" t="s">
        <v>41</v>
      </c>
      <c r="H3" s="64" t="s">
        <v>43</v>
      </c>
      <c r="K3" s="93"/>
      <c r="L3" s="95"/>
      <c r="M3" s="154"/>
    </row>
    <row r="4" spans="2:14" ht="15.75">
      <c r="B4" s="39" t="s">
        <v>25</v>
      </c>
      <c r="C4" s="39">
        <f>COUNTA(Table1[Project])</f>
        <v>80</v>
      </c>
      <c r="D4" s="40">
        <f>MIN(Table1[Start Date])</f>
        <v>44612</v>
      </c>
      <c r="E4" s="40">
        <f>MAX(Table1[Start Date])+MAX(Table1[Days Req.])</f>
        <v>44641</v>
      </c>
      <c r="F4" s="39">
        <f>SUM(Table1[Days Req.])</f>
        <v>532</v>
      </c>
      <c r="G4" s="41">
        <f>AVERAGE('Data Sheet'!F:F)</f>
        <v>0.55075000000000007</v>
      </c>
      <c r="H4" s="41">
        <f>IFERROR(1-G4,"")</f>
        <v>0.44924999999999993</v>
      </c>
      <c r="K4" s="96" t="s">
        <v>16</v>
      </c>
      <c r="L4" s="97">
        <f>COUNTA(Table1[Task])</f>
        <v>80</v>
      </c>
      <c r="M4" s="154"/>
    </row>
    <row r="5" spans="2:14">
      <c r="B5" s="42" t="s">
        <v>26</v>
      </c>
      <c r="C5" s="39">
        <f>COUNTIF(Table1[Project],B5)</f>
        <v>9</v>
      </c>
      <c r="D5" s="40">
        <f t="array" ref="D5">MIN(IF(Table1[Project]=B5,Table1[Start Date]))</f>
        <v>44616</v>
      </c>
      <c r="E5" s="40">
        <f t="array" ref="E5">MAX(IF(Table1[Project]=B5,Table1[Start Date]))+MAX(IF(Table1[Project]=B5,Table1[Days Req.]))</f>
        <v>44633</v>
      </c>
      <c r="F5" s="39">
        <f>SUMIF(Table1[Project],'Projects Summary'!B5,Table1[Days Req.])</f>
        <v>61</v>
      </c>
      <c r="G5" s="41">
        <f>AVERAGEIF(Table1[Project],'Projects Summary'!B5,Table1[Progress])</f>
        <v>1</v>
      </c>
      <c r="H5" s="41">
        <f t="shared" ref="H5:H14" si="0">IFERROR(1-G5,"")</f>
        <v>0</v>
      </c>
      <c r="K5" s="133">
        <v>0</v>
      </c>
      <c r="L5" s="99">
        <f>COUNTIF(Table1[Progress],"=0")</f>
        <v>2</v>
      </c>
      <c r="M5" s="155" t="s">
        <v>23</v>
      </c>
      <c r="N5" s="99">
        <f>COUNTIF(Table1[Progress],"=0")</f>
        <v>2</v>
      </c>
    </row>
    <row r="6" spans="2:14">
      <c r="B6" s="42" t="s">
        <v>27</v>
      </c>
      <c r="C6" s="39">
        <f>COUNTIF(Table1[Project],B6)</f>
        <v>10</v>
      </c>
      <c r="D6" s="40">
        <f t="array" ref="D6">MIN(IF(Table1[Project]=B6,Table1[Start Date]))</f>
        <v>44613</v>
      </c>
      <c r="E6" s="40">
        <f t="array" ref="E6">MAX(IF(Table1[Project]=B6,Table1[Start Date]))+MAX(IF(Table1[Project]=B6,Table1[Days Req.]))</f>
        <v>44636</v>
      </c>
      <c r="F6" s="39">
        <f>SUMIF(Table1[Project],'Projects Summary'!B6,Table1[Days Req.])</f>
        <v>61</v>
      </c>
      <c r="G6" s="41">
        <f>AVERAGEIF(Table1[Project],'Projects Summary'!B6,Table1[Progress])</f>
        <v>0.46400000000000008</v>
      </c>
      <c r="H6" s="41">
        <f t="shared" si="0"/>
        <v>0.53599999999999992</v>
      </c>
      <c r="K6" s="98" t="s">
        <v>17</v>
      </c>
      <c r="L6" s="100">
        <f>COUNTIFS(Table1[Progress],"&gt;0",Table1[Progress],"&lt;=.25")</f>
        <v>11</v>
      </c>
      <c r="M6" s="155" t="s">
        <v>22</v>
      </c>
      <c r="N6" s="99">
        <f>COUNTIFS(Table1[Progress],"&gt;0",Table1[Progress],"&lt;1")</f>
        <v>58</v>
      </c>
    </row>
    <row r="7" spans="2:14">
      <c r="B7" s="42" t="s">
        <v>28</v>
      </c>
      <c r="C7" s="39">
        <f>COUNTIF(Table1[Project],B7)</f>
        <v>6</v>
      </c>
      <c r="D7" s="40">
        <f t="array" ref="D7">MIN(IF(Table1[Project]=B7,Table1[Start Date]))</f>
        <v>44612</v>
      </c>
      <c r="E7" s="40">
        <f t="array" ref="E7">MAX(IF(Table1[Project]=B7,Table1[Start Date]))+MAX(IF(Table1[Project]=B7,Table1[Days Req.]))</f>
        <v>44638</v>
      </c>
      <c r="F7" s="39">
        <f>SUMIF(Table1[Project],'Projects Summary'!B7,Table1[Days Req.])</f>
        <v>38</v>
      </c>
      <c r="G7" s="41">
        <f>AVERAGEIF(Table1[Project],'Projects Summary'!B7,Table1[Progress])</f>
        <v>1</v>
      </c>
      <c r="H7" s="41">
        <f t="shared" si="0"/>
        <v>0</v>
      </c>
      <c r="K7" s="98" t="s">
        <v>18</v>
      </c>
      <c r="L7" s="100">
        <f>COUNTIFS(Table1[Progress],"&gt;.25",Table1[Progress],"&lt;=.5")</f>
        <v>30</v>
      </c>
      <c r="M7" s="155" t="s">
        <v>21</v>
      </c>
      <c r="N7" s="99">
        <f>COUNTIF(Table1[Progress],"=1")</f>
        <v>20</v>
      </c>
    </row>
    <row r="8" spans="2:14">
      <c r="B8" s="42" t="s">
        <v>29</v>
      </c>
      <c r="C8" s="39">
        <f>COUNTIF(Table1[Project],B8)</f>
        <v>7</v>
      </c>
      <c r="D8" s="40">
        <f t="array" ref="D8">MIN(IF(Table1[Project]=B8,Table1[Start Date]))</f>
        <v>44616</v>
      </c>
      <c r="E8" s="40">
        <f t="array" ref="E8">MAX(IF(Table1[Project]=B8,Table1[Start Date]))+MAX(IF(Table1[Project]=B8,Table1[Days Req.]))</f>
        <v>44641</v>
      </c>
      <c r="F8" s="39">
        <f>SUMIF(Table1[Project],'Projects Summary'!B8,Table1[Days Req.])</f>
        <v>51</v>
      </c>
      <c r="G8" s="41">
        <f>AVERAGEIF(Table1[Project],'Projects Summary'!B8,Table1[Progress])</f>
        <v>0.44428571428571428</v>
      </c>
      <c r="H8" s="41">
        <f t="shared" si="0"/>
        <v>0.55571428571428572</v>
      </c>
      <c r="K8" s="98" t="s">
        <v>19</v>
      </c>
      <c r="L8" s="100">
        <f>COUNTIFS(Table1[Progress],"&gt;.5",Table1[Progress],"&lt;=.75")</f>
        <v>15</v>
      </c>
      <c r="M8" s="154"/>
    </row>
    <row r="9" spans="2:14">
      <c r="B9" s="42" t="s">
        <v>30</v>
      </c>
      <c r="C9" s="39">
        <f>COUNTIF(Table1[Project],B9)</f>
        <v>8</v>
      </c>
      <c r="D9" s="40">
        <f t="array" ref="D9">MIN(IF(Table1[Project]=B9,Table1[Start Date]))</f>
        <v>44619</v>
      </c>
      <c r="E9" s="40">
        <f t="array" ref="E9">MAX(IF(Table1[Project]=B9,Table1[Start Date]))+MAX(IF(Table1[Project]=B9,Table1[Days Req.]))</f>
        <v>44640</v>
      </c>
      <c r="F9" s="39">
        <f>SUMIF(Table1[Project],'Projects Summary'!B9,Table1[Days Req.])</f>
        <v>55</v>
      </c>
      <c r="G9" s="41">
        <f>AVERAGEIF(Table1[Project],'Projects Summary'!B9,Table1[Progress])</f>
        <v>0.33875</v>
      </c>
      <c r="H9" s="41">
        <f t="shared" si="0"/>
        <v>0.66125</v>
      </c>
      <c r="K9" s="98" t="s">
        <v>20</v>
      </c>
      <c r="L9" s="100">
        <f>COUNTIFS(Table1[Progress],"&gt;.75",Table1[Progress],"&lt;1")</f>
        <v>2</v>
      </c>
      <c r="M9" s="154"/>
    </row>
    <row r="10" spans="2:14">
      <c r="B10" s="42" t="s">
        <v>31</v>
      </c>
      <c r="C10" s="39">
        <f>COUNTIF(Table1[Project],B10)</f>
        <v>8</v>
      </c>
      <c r="D10" s="40">
        <f t="array" ref="D10">MIN(IF(Table1[Project]=B10,Table1[Start Date]))</f>
        <v>44616</v>
      </c>
      <c r="E10" s="40">
        <f t="array" ref="E10">MAX(IF(Table1[Project]=B10,Table1[Start Date]))+MAX(IF(Table1[Project]=B10,Table1[Days Req.]))</f>
        <v>44632</v>
      </c>
      <c r="F10" s="39">
        <f>SUMIF(Table1[Project],'Projects Summary'!B10,Table1[Days Req.])</f>
        <v>52</v>
      </c>
      <c r="G10" s="41">
        <f>AVERAGEIF(Table1[Project],'Projects Summary'!B10,Table1[Progress])</f>
        <v>0.62999999999999989</v>
      </c>
      <c r="H10" s="41">
        <f t="shared" si="0"/>
        <v>0.37000000000000011</v>
      </c>
      <c r="K10" s="133">
        <v>1</v>
      </c>
      <c r="L10" s="99">
        <f>COUNTIF(Table1[Progress],"=1")</f>
        <v>20</v>
      </c>
      <c r="M10" s="154"/>
    </row>
    <row r="11" spans="2:14">
      <c r="B11" s="42" t="s">
        <v>32</v>
      </c>
      <c r="C11" s="39">
        <f>COUNTIF(Table1[Project],B11)</f>
        <v>9</v>
      </c>
      <c r="D11" s="40">
        <f t="array" ref="D11">MIN(IF(Table1[Project]=B11,Table1[Start Date]))</f>
        <v>44613</v>
      </c>
      <c r="E11" s="40">
        <f t="array" ref="E11">MAX(IF(Table1[Project]=B11,Table1[Start Date]))+MAX(IF(Table1[Project]=B11,Table1[Days Req.]))</f>
        <v>44633</v>
      </c>
      <c r="F11" s="39">
        <f>SUMIF(Table1[Project],'Projects Summary'!B11,Table1[Days Req.])</f>
        <v>62</v>
      </c>
      <c r="G11" s="41">
        <f>AVERAGEIF(Table1[Project],'Projects Summary'!B11,Table1[Progress])</f>
        <v>0.4055555555555555</v>
      </c>
      <c r="H11" s="41">
        <f t="shared" si="0"/>
        <v>0.59444444444444455</v>
      </c>
    </row>
    <row r="12" spans="2:14">
      <c r="B12" s="42" t="s">
        <v>33</v>
      </c>
      <c r="C12" s="39">
        <f>COUNTIF(Table1[Project],B12)</f>
        <v>11</v>
      </c>
      <c r="D12" s="40">
        <f t="array" ref="D12">MIN(IF(Table1[Project]=B12,Table1[Start Date]))</f>
        <v>44612</v>
      </c>
      <c r="E12" s="40">
        <f t="array" ref="E12">MAX(IF(Table1[Project]=B12,Table1[Start Date]))+MAX(IF(Table1[Project]=B12,Table1[Days Req.]))</f>
        <v>44641</v>
      </c>
      <c r="F12" s="39">
        <f>SUMIF(Table1[Project],'Projects Summary'!B12,Table1[Days Req.])</f>
        <v>69</v>
      </c>
      <c r="G12" s="41">
        <f>AVERAGEIF(Table1[Project],'Projects Summary'!B12,Table1[Progress])</f>
        <v>0.47909090909090907</v>
      </c>
      <c r="H12" s="41">
        <f t="shared" si="0"/>
        <v>0.52090909090909099</v>
      </c>
    </row>
    <row r="13" spans="2:14">
      <c r="B13" s="42" t="s">
        <v>34</v>
      </c>
      <c r="C13" s="39">
        <f>COUNTIF(Table1[Project],B13)</f>
        <v>4</v>
      </c>
      <c r="D13" s="40">
        <f t="array" ref="D13">MIN(IF(Table1[Project]=B13,Table1[Start Date]))</f>
        <v>44619</v>
      </c>
      <c r="E13" s="40">
        <f t="array" ref="E13">MAX(IF(Table1[Project]=B13,Table1[Start Date]))+MAX(IF(Table1[Project]=B13,Table1[Days Req.]))</f>
        <v>44635</v>
      </c>
      <c r="F13" s="39">
        <f>SUMIF(Table1[Project],'Projects Summary'!B13,Table1[Days Req.])</f>
        <v>28</v>
      </c>
      <c r="G13" s="41">
        <f>AVERAGEIF(Table1[Project],'Projects Summary'!B13,Table1[Progress])</f>
        <v>0.48249999999999998</v>
      </c>
      <c r="H13" s="41">
        <f t="shared" si="0"/>
        <v>0.51750000000000007</v>
      </c>
    </row>
    <row r="14" spans="2:14">
      <c r="B14" s="42" t="s">
        <v>35</v>
      </c>
      <c r="C14" s="39">
        <f>COUNTIF(Table1[Project],B14)</f>
        <v>8</v>
      </c>
      <c r="D14" s="40">
        <f t="array" ref="D14">MIN(IF(Table1[Project]=B14,Table1[Start Date]))</f>
        <v>44619</v>
      </c>
      <c r="E14" s="40">
        <f t="array" ref="E14">MAX(IF(Table1[Project]=B14,Table1[Start Date]))+MAX(IF(Table1[Project]=B14,Table1[Days Req.]))</f>
        <v>44640</v>
      </c>
      <c r="F14" s="39">
        <f>SUMIF(Table1[Project],'Projects Summary'!B14,Table1[Days Req.])</f>
        <v>55</v>
      </c>
      <c r="G14" s="41">
        <f>AVERAGEIF(Table1[Project],'Projects Summary'!B14,Table1[Progress])</f>
        <v>0.33875</v>
      </c>
      <c r="H14" s="41">
        <f t="shared" si="0"/>
        <v>0.66125</v>
      </c>
    </row>
    <row r="15" spans="2:14">
      <c r="G15" s="36"/>
    </row>
  </sheetData>
  <mergeCells count="1">
    <mergeCell ref="B1:H2"/>
  </mergeCells>
  <conditionalFormatting sqref="C4:G14">
    <cfRule type="expression" dxfId="2" priority="6">
      <formula>IF($C4=0,TRUE,FALSE)</formula>
    </cfRule>
  </conditionalFormatting>
  <conditionalFormatting sqref="H4:H14">
    <cfRule type="expression" dxfId="1" priority="5">
      <formula>IF($C4=0,TRUE,FALSE)</formula>
    </cfRule>
  </conditionalFormatting>
  <conditionalFormatting sqref="B4">
    <cfRule type="expression" dxfId="0" priority="4">
      <formula>IF($C4=0,TRUE,FALSE)</formula>
    </cfRule>
  </conditionalFormatting>
  <conditionalFormatting sqref="L4:L10">
    <cfRule type="dataBar" priority="3">
      <dataBar>
        <cfvo type="min"/>
        <cfvo type="max"/>
        <color theme="7" tint="0.39997558519241921"/>
      </dataBar>
      <extLst>
        <ext xmlns:x14="http://schemas.microsoft.com/office/spreadsheetml/2009/9/main" uri="{B025F937-C7B1-47D3-B67F-A62EFF666E3E}">
          <x14:id>{4DFF13F2-5136-4E0A-92D0-E31C41B5CC79}</x14:id>
        </ext>
      </extLst>
    </cfRule>
  </conditionalFormatting>
  <conditionalFormatting sqref="N5:N6">
    <cfRule type="dataBar" priority="2">
      <dataBar>
        <cfvo type="min"/>
        <cfvo type="max"/>
        <color theme="7" tint="0.39997558519241921"/>
      </dataBar>
      <extLst>
        <ext xmlns:x14="http://schemas.microsoft.com/office/spreadsheetml/2009/9/main" uri="{B025F937-C7B1-47D3-B67F-A62EFF666E3E}">
          <x14:id>{A76DEABA-7733-4FB6-B8A1-722D20B34A0B}</x14:id>
        </ext>
      </extLst>
    </cfRule>
  </conditionalFormatting>
  <conditionalFormatting sqref="N7">
    <cfRule type="dataBar" priority="1">
      <dataBar>
        <cfvo type="min"/>
        <cfvo type="max"/>
        <color theme="7" tint="0.39997558519241921"/>
      </dataBar>
      <extLst>
        <ext xmlns:x14="http://schemas.microsoft.com/office/spreadsheetml/2009/9/main" uri="{B025F937-C7B1-47D3-B67F-A62EFF666E3E}">
          <x14:id>{29DE8667-229B-4C4F-9921-6315147EF19E}</x14:id>
        </ext>
      </extLst>
    </cfRule>
  </conditionalFormatting>
  <pageMargins left="0.7" right="0.7" top="0.75" bottom="0.75" header="0.3" footer="0.3"/>
  <pageSetup paperSize="9" orientation="portrait" verticalDpi="0" r:id="rId1"/>
  <ignoredErrors>
    <ignoredError sqref="G10:G15" evalError="1"/>
  </ignoredErrors>
  <drawing r:id="rId2"/>
  <extLst>
    <ext xmlns:x14="http://schemas.microsoft.com/office/spreadsheetml/2009/9/main" uri="{78C0D931-6437-407d-A8EE-F0AAD7539E65}">
      <x14:conditionalFormattings>
        <x14:conditionalFormatting xmlns:xm="http://schemas.microsoft.com/office/excel/2006/main">
          <x14:cfRule type="dataBar" id="{4DFF13F2-5136-4E0A-92D0-E31C41B5CC79}">
            <x14:dataBar minLength="0" maxLength="100">
              <x14:cfvo type="autoMin"/>
              <x14:cfvo type="autoMax"/>
              <x14:negativeFillColor rgb="FFFF0000"/>
              <x14:axisColor rgb="FF000000"/>
            </x14:dataBar>
          </x14:cfRule>
          <xm:sqref>L4:L10</xm:sqref>
        </x14:conditionalFormatting>
        <x14:conditionalFormatting xmlns:xm="http://schemas.microsoft.com/office/excel/2006/main">
          <x14:cfRule type="dataBar" id="{A76DEABA-7733-4FB6-B8A1-722D20B34A0B}">
            <x14:dataBar minLength="0" maxLength="100">
              <x14:cfvo type="autoMin"/>
              <x14:cfvo type="autoMax"/>
              <x14:negativeFillColor rgb="FFFF0000"/>
              <x14:axisColor rgb="FF000000"/>
            </x14:dataBar>
          </x14:cfRule>
          <xm:sqref>N5:N6</xm:sqref>
        </x14:conditionalFormatting>
        <x14:conditionalFormatting xmlns:xm="http://schemas.microsoft.com/office/excel/2006/main">
          <x14:cfRule type="dataBar" id="{29DE8667-229B-4C4F-9921-6315147EF19E}">
            <x14:dataBar minLength="0" maxLength="100">
              <x14:cfvo type="autoMin"/>
              <x14:cfvo type="autoMax"/>
              <x14:negativeFillColor rgb="FFFF0000"/>
              <x14:axisColor rgb="FF000000"/>
            </x14:dataBar>
          </x14:cfRule>
          <xm:sqref>N7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A1:M81"/>
  <sheetViews>
    <sheetView showGridLines="0" workbookViewId="0"/>
  </sheetViews>
  <sheetFormatPr defaultRowHeight="15"/>
  <cols>
    <col min="1" max="1" width="25.28515625" style="37" customWidth="1"/>
    <col min="2" max="2" width="24.42578125" style="37" customWidth="1"/>
    <col min="3" max="6" width="16.28515625" style="37" customWidth="1"/>
    <col min="13" max="13" width="9.7109375" bestFit="1" customWidth="1"/>
    <col min="14" max="14" width="12.28515625" customWidth="1"/>
  </cols>
  <sheetData>
    <row r="1" spans="1:13" ht="24.75" customHeight="1">
      <c r="A1" s="65" t="s">
        <v>24</v>
      </c>
      <c r="B1" s="65" t="s">
        <v>2</v>
      </c>
      <c r="C1" s="65" t="s">
        <v>42</v>
      </c>
      <c r="D1" s="65" t="s">
        <v>0</v>
      </c>
      <c r="E1" s="65" t="s">
        <v>3</v>
      </c>
      <c r="F1" s="65" t="s">
        <v>10</v>
      </c>
    </row>
    <row r="2" spans="1:13">
      <c r="A2" s="37" t="s">
        <v>26</v>
      </c>
      <c r="B2" s="37" t="s">
        <v>76</v>
      </c>
      <c r="C2" s="37" t="s">
        <v>9</v>
      </c>
      <c r="D2" s="104">
        <v>44616</v>
      </c>
      <c r="E2" s="37">
        <v>5</v>
      </c>
      <c r="F2" s="38">
        <v>1</v>
      </c>
    </row>
    <row r="3" spans="1:13">
      <c r="A3" s="37" t="s">
        <v>28</v>
      </c>
      <c r="B3" s="37" t="s">
        <v>77</v>
      </c>
      <c r="C3" s="37" t="s">
        <v>11</v>
      </c>
      <c r="D3" s="104">
        <v>44617</v>
      </c>
      <c r="E3" s="37">
        <v>6</v>
      </c>
      <c r="F3" s="38">
        <v>1</v>
      </c>
    </row>
    <row r="4" spans="1:13">
      <c r="A4" s="37" t="s">
        <v>26</v>
      </c>
      <c r="B4" s="37" t="s">
        <v>78</v>
      </c>
      <c r="C4" s="37" t="s">
        <v>12</v>
      </c>
      <c r="D4" s="104">
        <v>44618</v>
      </c>
      <c r="E4" s="37">
        <v>10</v>
      </c>
      <c r="F4" s="38">
        <v>1</v>
      </c>
    </row>
    <row r="5" spans="1:13">
      <c r="A5" s="37" t="s">
        <v>26</v>
      </c>
      <c r="B5" s="37" t="s">
        <v>79</v>
      </c>
      <c r="C5" s="37" t="s">
        <v>13</v>
      </c>
      <c r="D5" s="104">
        <v>44621</v>
      </c>
      <c r="E5" s="37">
        <v>9</v>
      </c>
      <c r="F5" s="38">
        <v>1</v>
      </c>
    </row>
    <row r="6" spans="1:13">
      <c r="A6" s="37" t="s">
        <v>26</v>
      </c>
      <c r="B6" s="37" t="s">
        <v>80</v>
      </c>
      <c r="C6" s="37" t="s">
        <v>14</v>
      </c>
      <c r="D6" s="104">
        <v>44617</v>
      </c>
      <c r="E6" s="37">
        <v>4</v>
      </c>
      <c r="F6" s="38">
        <v>1</v>
      </c>
    </row>
    <row r="7" spans="1:13">
      <c r="A7" s="37" t="s">
        <v>26</v>
      </c>
      <c r="B7" s="37" t="s">
        <v>81</v>
      </c>
      <c r="C7" s="37" t="s">
        <v>9</v>
      </c>
      <c r="D7" s="104">
        <v>44620</v>
      </c>
      <c r="E7" s="37">
        <v>6</v>
      </c>
      <c r="F7" s="38">
        <v>1</v>
      </c>
    </row>
    <row r="8" spans="1:13">
      <c r="A8" s="37" t="s">
        <v>26</v>
      </c>
      <c r="B8" s="37" t="s">
        <v>82</v>
      </c>
      <c r="C8" s="37" t="s">
        <v>11</v>
      </c>
      <c r="D8" s="104">
        <v>44620</v>
      </c>
      <c r="E8" s="37">
        <v>7</v>
      </c>
      <c r="F8" s="38">
        <v>1</v>
      </c>
    </row>
    <row r="9" spans="1:13">
      <c r="A9" s="37" t="s">
        <v>26</v>
      </c>
      <c r="B9" s="37" t="s">
        <v>83</v>
      </c>
      <c r="C9" s="37" t="s">
        <v>12</v>
      </c>
      <c r="D9" s="104">
        <v>44622</v>
      </c>
      <c r="E9" s="37">
        <v>5</v>
      </c>
      <c r="F9" s="38">
        <v>1</v>
      </c>
      <c r="M9" s="103"/>
    </row>
    <row r="10" spans="1:13">
      <c r="A10" s="37" t="s">
        <v>26</v>
      </c>
      <c r="B10" s="37" t="s">
        <v>84</v>
      </c>
      <c r="C10" s="37" t="s">
        <v>13</v>
      </c>
      <c r="D10" s="104">
        <v>44622</v>
      </c>
      <c r="E10" s="37">
        <v>9</v>
      </c>
      <c r="F10" s="38">
        <v>1</v>
      </c>
    </row>
    <row r="11" spans="1:13">
      <c r="A11" s="37" t="s">
        <v>26</v>
      </c>
      <c r="B11" s="37" t="s">
        <v>85</v>
      </c>
      <c r="C11" s="37" t="s">
        <v>14</v>
      </c>
      <c r="D11" s="104">
        <v>44623</v>
      </c>
      <c r="E11" s="37">
        <v>6</v>
      </c>
      <c r="F11" s="38">
        <v>1</v>
      </c>
    </row>
    <row r="12" spans="1:13">
      <c r="A12" s="37" t="s">
        <v>27</v>
      </c>
      <c r="B12" s="37" t="s">
        <v>86</v>
      </c>
      <c r="C12" s="37" t="s">
        <v>9</v>
      </c>
      <c r="D12" s="104">
        <v>44613</v>
      </c>
      <c r="E12" s="37">
        <v>7</v>
      </c>
      <c r="F12" s="38">
        <v>0.59</v>
      </c>
    </row>
    <row r="13" spans="1:13">
      <c r="A13" s="37" t="s">
        <v>27</v>
      </c>
      <c r="B13" s="37" t="s">
        <v>87</v>
      </c>
      <c r="C13" s="37" t="s">
        <v>11</v>
      </c>
      <c r="D13" s="104">
        <v>44617</v>
      </c>
      <c r="E13" s="37">
        <v>9</v>
      </c>
      <c r="F13" s="38">
        <v>0.41</v>
      </c>
    </row>
    <row r="14" spans="1:13">
      <c r="A14" s="37" t="s">
        <v>27</v>
      </c>
      <c r="B14" s="37" t="s">
        <v>88</v>
      </c>
      <c r="C14" s="37" t="s">
        <v>12</v>
      </c>
      <c r="D14" s="104">
        <v>44618</v>
      </c>
      <c r="E14" s="37">
        <v>8</v>
      </c>
      <c r="F14" s="38">
        <v>0</v>
      </c>
    </row>
    <row r="15" spans="1:13">
      <c r="A15" s="37" t="s">
        <v>27</v>
      </c>
      <c r="B15" s="37" t="s">
        <v>89</v>
      </c>
      <c r="C15" s="37" t="s">
        <v>13</v>
      </c>
      <c r="D15" s="104">
        <v>44620</v>
      </c>
      <c r="E15" s="37">
        <v>7</v>
      </c>
      <c r="F15" s="38">
        <v>0.49</v>
      </c>
    </row>
    <row r="16" spans="1:13">
      <c r="A16" s="37" t="s">
        <v>27</v>
      </c>
      <c r="B16" s="37" t="s">
        <v>90</v>
      </c>
      <c r="C16" s="37" t="s">
        <v>14</v>
      </c>
      <c r="D16" s="104">
        <v>44621</v>
      </c>
      <c r="E16" s="37">
        <v>4</v>
      </c>
      <c r="F16" s="38">
        <v>0.36</v>
      </c>
    </row>
    <row r="17" spans="1:6">
      <c r="A17" s="37" t="s">
        <v>27</v>
      </c>
      <c r="B17" s="37" t="s">
        <v>91</v>
      </c>
      <c r="C17" s="37" t="s">
        <v>9</v>
      </c>
      <c r="D17" s="104">
        <v>44621</v>
      </c>
      <c r="E17" s="37">
        <v>6</v>
      </c>
      <c r="F17" s="38">
        <v>0.54</v>
      </c>
    </row>
    <row r="18" spans="1:6">
      <c r="A18" s="37" t="s">
        <v>27</v>
      </c>
      <c r="B18" s="37" t="s">
        <v>92</v>
      </c>
      <c r="C18" s="37" t="s">
        <v>11</v>
      </c>
      <c r="D18" s="104">
        <v>44624</v>
      </c>
      <c r="E18" s="37">
        <v>6</v>
      </c>
      <c r="F18" s="38">
        <v>0.56999999999999995</v>
      </c>
    </row>
    <row r="19" spans="1:6">
      <c r="A19" s="37" t="s">
        <v>27</v>
      </c>
      <c r="B19" s="37" t="s">
        <v>93</v>
      </c>
      <c r="C19" s="37" t="s">
        <v>12</v>
      </c>
      <c r="D19" s="104">
        <v>44625</v>
      </c>
      <c r="E19" s="37">
        <v>4</v>
      </c>
      <c r="F19" s="38">
        <v>0.22</v>
      </c>
    </row>
    <row r="20" spans="1:6">
      <c r="A20" s="37" t="s">
        <v>27</v>
      </c>
      <c r="B20" s="37" t="s">
        <v>94</v>
      </c>
      <c r="C20" s="37" t="s">
        <v>13</v>
      </c>
      <c r="D20" s="104">
        <v>44627</v>
      </c>
      <c r="E20" s="37">
        <v>7</v>
      </c>
      <c r="F20" s="38">
        <v>0.46</v>
      </c>
    </row>
    <row r="21" spans="1:6">
      <c r="A21" s="37" t="s">
        <v>27</v>
      </c>
      <c r="B21" s="37" t="s">
        <v>95</v>
      </c>
      <c r="C21" s="37" t="s">
        <v>14</v>
      </c>
      <c r="D21" s="104">
        <v>44616</v>
      </c>
      <c r="E21" s="37">
        <v>3</v>
      </c>
      <c r="F21" s="38">
        <v>1</v>
      </c>
    </row>
    <row r="22" spans="1:6">
      <c r="A22" s="37" t="s">
        <v>28</v>
      </c>
      <c r="B22" s="37" t="s">
        <v>96</v>
      </c>
      <c r="C22" s="37" t="s">
        <v>9</v>
      </c>
      <c r="D22" s="104">
        <v>44612</v>
      </c>
      <c r="E22" s="37">
        <v>10</v>
      </c>
      <c r="F22" s="38">
        <v>1</v>
      </c>
    </row>
    <row r="23" spans="1:6">
      <c r="A23" s="37" t="s">
        <v>28</v>
      </c>
      <c r="B23" s="37" t="s">
        <v>97</v>
      </c>
      <c r="C23" s="37" t="s">
        <v>11</v>
      </c>
      <c r="D23" s="104">
        <v>44621</v>
      </c>
      <c r="E23" s="37">
        <v>5</v>
      </c>
      <c r="F23" s="38">
        <v>1</v>
      </c>
    </row>
    <row r="24" spans="1:6">
      <c r="A24" s="37" t="s">
        <v>28</v>
      </c>
      <c r="B24" s="37" t="s">
        <v>98</v>
      </c>
      <c r="C24" s="37" t="s">
        <v>12</v>
      </c>
      <c r="D24" s="104">
        <v>44623</v>
      </c>
      <c r="E24" s="37">
        <v>7</v>
      </c>
      <c r="F24" s="38">
        <v>1</v>
      </c>
    </row>
    <row r="25" spans="1:6">
      <c r="A25" s="37" t="s">
        <v>28</v>
      </c>
      <c r="B25" s="37" t="s">
        <v>99</v>
      </c>
      <c r="C25" s="37" t="s">
        <v>13</v>
      </c>
      <c r="D25" s="104">
        <v>44626</v>
      </c>
      <c r="E25" s="37">
        <v>7</v>
      </c>
      <c r="F25" s="38">
        <v>1</v>
      </c>
    </row>
    <row r="26" spans="1:6">
      <c r="A26" s="37" t="s">
        <v>28</v>
      </c>
      <c r="B26" s="37" t="s">
        <v>100</v>
      </c>
      <c r="C26" s="37" t="s">
        <v>14</v>
      </c>
      <c r="D26" s="104">
        <v>44628</v>
      </c>
      <c r="E26" s="37">
        <v>3</v>
      </c>
      <c r="F26" s="38">
        <v>1</v>
      </c>
    </row>
    <row r="27" spans="1:6">
      <c r="A27" s="37" t="s">
        <v>29</v>
      </c>
      <c r="B27" s="37" t="s">
        <v>101</v>
      </c>
      <c r="C27" s="37" t="s">
        <v>9</v>
      </c>
      <c r="D27" s="104">
        <v>44630</v>
      </c>
      <c r="E27" s="37">
        <v>9</v>
      </c>
      <c r="F27" s="38">
        <v>0.88</v>
      </c>
    </row>
    <row r="28" spans="1:6">
      <c r="A28" s="37" t="s">
        <v>29</v>
      </c>
      <c r="B28" s="37" t="s">
        <v>102</v>
      </c>
      <c r="C28" s="37" t="s">
        <v>11</v>
      </c>
      <c r="D28" s="104">
        <v>44631</v>
      </c>
      <c r="E28" s="37">
        <v>10</v>
      </c>
      <c r="F28" s="38">
        <v>0.2</v>
      </c>
    </row>
    <row r="29" spans="1:6">
      <c r="A29" s="37" t="s">
        <v>29</v>
      </c>
      <c r="B29" s="37" t="s">
        <v>103</v>
      </c>
      <c r="C29" s="37" t="s">
        <v>12</v>
      </c>
      <c r="D29" s="104">
        <v>44616</v>
      </c>
      <c r="E29" s="37">
        <v>4</v>
      </c>
      <c r="F29" s="38">
        <v>0.1</v>
      </c>
    </row>
    <row r="30" spans="1:6">
      <c r="A30" s="37" t="s">
        <v>29</v>
      </c>
      <c r="B30" s="37" t="s">
        <v>104</v>
      </c>
      <c r="C30" s="37" t="s">
        <v>13</v>
      </c>
      <c r="D30" s="104">
        <v>44619</v>
      </c>
      <c r="E30" s="37">
        <v>8</v>
      </c>
      <c r="F30" s="38">
        <v>0.6</v>
      </c>
    </row>
    <row r="31" spans="1:6">
      <c r="A31" s="37" t="s">
        <v>29</v>
      </c>
      <c r="B31" s="37" t="s">
        <v>105</v>
      </c>
      <c r="C31" s="37" t="s">
        <v>14</v>
      </c>
      <c r="D31" s="104">
        <v>44622</v>
      </c>
      <c r="E31" s="37">
        <v>10</v>
      </c>
      <c r="F31" s="38">
        <v>0.34</v>
      </c>
    </row>
    <row r="32" spans="1:6">
      <c r="A32" s="37" t="s">
        <v>29</v>
      </c>
      <c r="B32" s="37" t="s">
        <v>106</v>
      </c>
      <c r="C32" s="37" t="s">
        <v>9</v>
      </c>
      <c r="D32" s="104">
        <v>44625</v>
      </c>
      <c r="E32" s="37">
        <v>6</v>
      </c>
      <c r="F32" s="38">
        <v>0.51</v>
      </c>
    </row>
    <row r="33" spans="1:6">
      <c r="A33" s="37" t="s">
        <v>29</v>
      </c>
      <c r="B33" s="37" t="s">
        <v>107</v>
      </c>
      <c r="C33" s="37" t="s">
        <v>11</v>
      </c>
      <c r="D33" s="104">
        <v>44625</v>
      </c>
      <c r="E33" s="37">
        <v>4</v>
      </c>
      <c r="F33" s="38">
        <v>0.48</v>
      </c>
    </row>
    <row r="34" spans="1:6">
      <c r="A34" s="37" t="s">
        <v>30</v>
      </c>
      <c r="B34" s="37" t="s">
        <v>108</v>
      </c>
      <c r="C34" s="37" t="s">
        <v>12</v>
      </c>
      <c r="D34" s="104">
        <v>44628</v>
      </c>
      <c r="E34" s="37">
        <v>8</v>
      </c>
      <c r="F34" s="38">
        <v>0.32</v>
      </c>
    </row>
    <row r="35" spans="1:6">
      <c r="A35" s="37" t="s">
        <v>30</v>
      </c>
      <c r="B35" s="37" t="s">
        <v>109</v>
      </c>
      <c r="C35" s="37" t="s">
        <v>13</v>
      </c>
      <c r="D35" s="104">
        <v>44630</v>
      </c>
      <c r="E35" s="37">
        <v>9</v>
      </c>
      <c r="F35" s="38">
        <v>0.42</v>
      </c>
    </row>
    <row r="36" spans="1:6">
      <c r="A36" s="37" t="s">
        <v>30</v>
      </c>
      <c r="B36" s="37" t="s">
        <v>110</v>
      </c>
      <c r="C36" s="37" t="s">
        <v>14</v>
      </c>
      <c r="D36" s="104">
        <v>44620</v>
      </c>
      <c r="E36" s="37">
        <v>5</v>
      </c>
      <c r="F36" s="38">
        <v>0.59</v>
      </c>
    </row>
    <row r="37" spans="1:6">
      <c r="A37" s="37" t="s">
        <v>30</v>
      </c>
      <c r="B37" s="37" t="s">
        <v>111</v>
      </c>
      <c r="C37" s="37" t="s">
        <v>9</v>
      </c>
      <c r="D37" s="104">
        <v>44619</v>
      </c>
      <c r="E37" s="37">
        <v>3</v>
      </c>
      <c r="F37" s="38">
        <v>0.31</v>
      </c>
    </row>
    <row r="38" spans="1:6">
      <c r="A38" s="37" t="s">
        <v>30</v>
      </c>
      <c r="B38" s="37" t="s">
        <v>112</v>
      </c>
      <c r="C38" s="37" t="s">
        <v>11</v>
      </c>
      <c r="D38" s="104">
        <v>44621</v>
      </c>
      <c r="E38" s="37">
        <v>7</v>
      </c>
      <c r="F38" s="38">
        <v>0.49</v>
      </c>
    </row>
    <row r="39" spans="1:6">
      <c r="A39" s="37" t="s">
        <v>30</v>
      </c>
      <c r="B39" s="37" t="s">
        <v>113</v>
      </c>
      <c r="C39" s="37" t="s">
        <v>12</v>
      </c>
      <c r="D39" s="104">
        <v>44622</v>
      </c>
      <c r="E39" s="37">
        <v>10</v>
      </c>
      <c r="F39" s="38">
        <v>0.16</v>
      </c>
    </row>
    <row r="40" spans="1:6">
      <c r="A40" s="37" t="s">
        <v>30</v>
      </c>
      <c r="B40" s="37" t="s">
        <v>114</v>
      </c>
      <c r="C40" s="37" t="s">
        <v>13</v>
      </c>
      <c r="D40" s="104">
        <v>44622</v>
      </c>
      <c r="E40" s="37">
        <v>10</v>
      </c>
      <c r="F40" s="38">
        <v>0.31</v>
      </c>
    </row>
    <row r="41" spans="1:6">
      <c r="A41" s="37" t="s">
        <v>30</v>
      </c>
      <c r="B41" s="37" t="s">
        <v>115</v>
      </c>
      <c r="C41" s="37" t="s">
        <v>14</v>
      </c>
      <c r="D41" s="104">
        <v>44622</v>
      </c>
      <c r="E41" s="37">
        <v>3</v>
      </c>
      <c r="F41" s="38">
        <v>0.11</v>
      </c>
    </row>
    <row r="42" spans="1:6">
      <c r="A42" s="37" t="s">
        <v>31</v>
      </c>
      <c r="B42" s="37" t="s">
        <v>116</v>
      </c>
      <c r="C42" s="37" t="s">
        <v>9</v>
      </c>
      <c r="D42" s="104">
        <v>44616</v>
      </c>
      <c r="E42" s="37">
        <v>5</v>
      </c>
      <c r="F42" s="38">
        <v>0.47</v>
      </c>
    </row>
    <row r="43" spans="1:6">
      <c r="A43" s="37" t="s">
        <v>31</v>
      </c>
      <c r="B43" s="37" t="s">
        <v>117</v>
      </c>
      <c r="C43" s="37" t="s">
        <v>11</v>
      </c>
      <c r="D43" s="104">
        <v>44617</v>
      </c>
      <c r="E43" s="37">
        <v>6</v>
      </c>
      <c r="F43" s="38">
        <v>0.43</v>
      </c>
    </row>
    <row r="44" spans="1:6">
      <c r="A44" s="37" t="s">
        <v>31</v>
      </c>
      <c r="B44" s="37" t="s">
        <v>118</v>
      </c>
      <c r="C44" s="37" t="s">
        <v>12</v>
      </c>
      <c r="D44" s="104">
        <v>44618</v>
      </c>
      <c r="E44" s="37">
        <v>10</v>
      </c>
      <c r="F44" s="38">
        <v>0.38</v>
      </c>
    </row>
    <row r="45" spans="1:6">
      <c r="A45" s="37" t="s">
        <v>31</v>
      </c>
      <c r="B45" s="37" t="s">
        <v>119</v>
      </c>
      <c r="C45" s="37" t="s">
        <v>13</v>
      </c>
      <c r="D45" s="104">
        <v>44621</v>
      </c>
      <c r="E45" s="37">
        <v>9</v>
      </c>
      <c r="F45" s="38">
        <v>1</v>
      </c>
    </row>
    <row r="46" spans="1:6">
      <c r="A46" s="37" t="s">
        <v>31</v>
      </c>
      <c r="B46" s="37" t="s">
        <v>120</v>
      </c>
      <c r="C46" s="37" t="s">
        <v>14</v>
      </c>
      <c r="D46" s="104">
        <v>44617</v>
      </c>
      <c r="E46" s="37">
        <v>4</v>
      </c>
      <c r="F46" s="38">
        <v>1</v>
      </c>
    </row>
    <row r="47" spans="1:6">
      <c r="A47" s="37" t="s">
        <v>31</v>
      </c>
      <c r="B47" s="37" t="s">
        <v>121</v>
      </c>
      <c r="C47" s="37" t="s">
        <v>9</v>
      </c>
      <c r="D47" s="104">
        <v>44620</v>
      </c>
      <c r="E47" s="37">
        <v>6</v>
      </c>
      <c r="F47" s="38">
        <v>1</v>
      </c>
    </row>
    <row r="48" spans="1:6">
      <c r="A48" s="37" t="s">
        <v>31</v>
      </c>
      <c r="B48" s="37" t="s">
        <v>122</v>
      </c>
      <c r="C48" s="37" t="s">
        <v>11</v>
      </c>
      <c r="D48" s="104">
        <v>44620</v>
      </c>
      <c r="E48" s="37">
        <v>7</v>
      </c>
      <c r="F48" s="38">
        <v>0.42</v>
      </c>
    </row>
    <row r="49" spans="1:6">
      <c r="A49" s="37" t="s">
        <v>31</v>
      </c>
      <c r="B49" s="37" t="s">
        <v>123</v>
      </c>
      <c r="C49" s="37" t="s">
        <v>12</v>
      </c>
      <c r="D49" s="104">
        <v>44622</v>
      </c>
      <c r="E49" s="37">
        <v>5</v>
      </c>
      <c r="F49" s="38">
        <v>0.34</v>
      </c>
    </row>
    <row r="50" spans="1:6">
      <c r="A50" s="37" t="s">
        <v>32</v>
      </c>
      <c r="B50" s="37" t="s">
        <v>124</v>
      </c>
      <c r="C50" s="37" t="s">
        <v>13</v>
      </c>
      <c r="D50" s="104">
        <v>44622</v>
      </c>
      <c r="E50" s="37">
        <v>9</v>
      </c>
      <c r="F50" s="38">
        <v>0.14000000000000001</v>
      </c>
    </row>
    <row r="51" spans="1:6">
      <c r="A51" s="37" t="s">
        <v>32</v>
      </c>
      <c r="B51" s="37" t="s">
        <v>125</v>
      </c>
      <c r="C51" s="37" t="s">
        <v>14</v>
      </c>
      <c r="D51" s="104">
        <v>44623</v>
      </c>
      <c r="E51" s="37">
        <v>6</v>
      </c>
      <c r="F51" s="38">
        <v>0.55000000000000004</v>
      </c>
    </row>
    <row r="52" spans="1:6">
      <c r="A52" s="37" t="s">
        <v>32</v>
      </c>
      <c r="B52" s="37" t="s">
        <v>126</v>
      </c>
      <c r="C52" s="37" t="s">
        <v>9</v>
      </c>
      <c r="D52" s="104">
        <v>44613</v>
      </c>
      <c r="E52" s="37">
        <v>7</v>
      </c>
      <c r="F52" s="38">
        <v>0.59</v>
      </c>
    </row>
    <row r="53" spans="1:6">
      <c r="A53" s="37" t="s">
        <v>32</v>
      </c>
      <c r="B53" s="37" t="s">
        <v>127</v>
      </c>
      <c r="C53" s="37" t="s">
        <v>11</v>
      </c>
      <c r="D53" s="104">
        <v>44617</v>
      </c>
      <c r="E53" s="37">
        <v>9</v>
      </c>
      <c r="F53" s="38">
        <v>0.41</v>
      </c>
    </row>
    <row r="54" spans="1:6">
      <c r="A54" s="37" t="s">
        <v>32</v>
      </c>
      <c r="B54" s="37" t="s">
        <v>128</v>
      </c>
      <c r="C54" s="37" t="s">
        <v>12</v>
      </c>
      <c r="D54" s="104">
        <v>44618</v>
      </c>
      <c r="E54" s="37">
        <v>8</v>
      </c>
      <c r="F54" s="38">
        <v>0</v>
      </c>
    </row>
    <row r="55" spans="1:6">
      <c r="A55" s="37" t="s">
        <v>32</v>
      </c>
      <c r="B55" s="37" t="s">
        <v>129</v>
      </c>
      <c r="C55" s="37" t="s">
        <v>13</v>
      </c>
      <c r="D55" s="104">
        <v>44620</v>
      </c>
      <c r="E55" s="37">
        <v>7</v>
      </c>
      <c r="F55" s="38">
        <v>0.49</v>
      </c>
    </row>
    <row r="56" spans="1:6">
      <c r="A56" s="37" t="s">
        <v>32</v>
      </c>
      <c r="B56" s="37" t="s">
        <v>130</v>
      </c>
      <c r="C56" s="37" t="s">
        <v>14</v>
      </c>
      <c r="D56" s="104">
        <v>44621</v>
      </c>
      <c r="E56" s="37">
        <v>4</v>
      </c>
      <c r="F56" s="38">
        <v>0.36</v>
      </c>
    </row>
    <row r="57" spans="1:6">
      <c r="A57" s="37" t="s">
        <v>32</v>
      </c>
      <c r="B57" s="37" t="s">
        <v>131</v>
      </c>
      <c r="C57" s="37" t="s">
        <v>9</v>
      </c>
      <c r="D57" s="104">
        <v>44621</v>
      </c>
      <c r="E57" s="37">
        <v>6</v>
      </c>
      <c r="F57" s="38">
        <v>0.54</v>
      </c>
    </row>
    <row r="58" spans="1:6">
      <c r="A58" s="37" t="s">
        <v>32</v>
      </c>
      <c r="B58" s="37" t="s">
        <v>132</v>
      </c>
      <c r="C58" s="37" t="s">
        <v>11</v>
      </c>
      <c r="D58" s="104">
        <v>44624</v>
      </c>
      <c r="E58" s="37">
        <v>6</v>
      </c>
      <c r="F58" s="38">
        <v>0.56999999999999995</v>
      </c>
    </row>
    <row r="59" spans="1:6">
      <c r="A59" s="37" t="s">
        <v>33</v>
      </c>
      <c r="B59" s="37" t="s">
        <v>133</v>
      </c>
      <c r="C59" s="37" t="s">
        <v>12</v>
      </c>
      <c r="D59" s="104">
        <v>44625</v>
      </c>
      <c r="E59" s="37">
        <v>4</v>
      </c>
      <c r="F59" s="38">
        <v>0.22</v>
      </c>
    </row>
    <row r="60" spans="1:6">
      <c r="A60" s="37" t="s">
        <v>33</v>
      </c>
      <c r="B60" s="37" t="s">
        <v>134</v>
      </c>
      <c r="C60" s="37" t="s">
        <v>13</v>
      </c>
      <c r="D60" s="104">
        <v>44627</v>
      </c>
      <c r="E60" s="37">
        <v>7</v>
      </c>
      <c r="F60" s="38">
        <v>0.46</v>
      </c>
    </row>
    <row r="61" spans="1:6">
      <c r="A61" s="37" t="s">
        <v>33</v>
      </c>
      <c r="B61" s="37" t="s">
        <v>135</v>
      </c>
      <c r="C61" s="37" t="s">
        <v>14</v>
      </c>
      <c r="D61" s="104">
        <v>44616</v>
      </c>
      <c r="E61" s="37">
        <v>3</v>
      </c>
      <c r="F61" s="38">
        <v>1</v>
      </c>
    </row>
    <row r="62" spans="1:6">
      <c r="A62" s="37" t="s">
        <v>33</v>
      </c>
      <c r="B62" s="37" t="s">
        <v>136</v>
      </c>
      <c r="C62" s="37" t="s">
        <v>9</v>
      </c>
      <c r="D62" s="104">
        <v>44612</v>
      </c>
      <c r="E62" s="37">
        <v>10</v>
      </c>
      <c r="F62" s="38">
        <v>0.47</v>
      </c>
    </row>
    <row r="63" spans="1:6">
      <c r="A63" s="37" t="s">
        <v>33</v>
      </c>
      <c r="B63" s="37" t="s">
        <v>137</v>
      </c>
      <c r="C63" s="37" t="s">
        <v>11</v>
      </c>
      <c r="D63" s="104">
        <v>44621</v>
      </c>
      <c r="E63" s="37">
        <v>5</v>
      </c>
      <c r="F63" s="38">
        <v>0.55000000000000004</v>
      </c>
    </row>
    <row r="64" spans="1:6">
      <c r="A64" s="37" t="s">
        <v>33</v>
      </c>
      <c r="B64" s="37" t="s">
        <v>138</v>
      </c>
      <c r="C64" s="37" t="s">
        <v>12</v>
      </c>
      <c r="D64" s="104">
        <v>44623</v>
      </c>
      <c r="E64" s="37">
        <v>7</v>
      </c>
      <c r="F64" s="38">
        <v>0.38</v>
      </c>
    </row>
    <row r="65" spans="1:6">
      <c r="A65" s="37" t="s">
        <v>33</v>
      </c>
      <c r="B65" s="37" t="s">
        <v>139</v>
      </c>
      <c r="C65" s="37" t="s">
        <v>13</v>
      </c>
      <c r="D65" s="104">
        <v>44626</v>
      </c>
      <c r="E65" s="37">
        <v>7</v>
      </c>
      <c r="F65" s="38">
        <v>0.33</v>
      </c>
    </row>
    <row r="66" spans="1:6">
      <c r="A66" s="37" t="s">
        <v>33</v>
      </c>
      <c r="B66" s="37" t="s">
        <v>140</v>
      </c>
      <c r="C66" s="37" t="s">
        <v>14</v>
      </c>
      <c r="D66" s="104">
        <v>44628</v>
      </c>
      <c r="E66" s="37">
        <v>3</v>
      </c>
      <c r="F66" s="38">
        <v>0.68</v>
      </c>
    </row>
    <row r="67" spans="1:6">
      <c r="A67" s="37" t="s">
        <v>33</v>
      </c>
      <c r="B67" s="37" t="s">
        <v>141</v>
      </c>
      <c r="C67" s="37" t="s">
        <v>9</v>
      </c>
      <c r="D67" s="104">
        <v>44630</v>
      </c>
      <c r="E67" s="37">
        <v>9</v>
      </c>
      <c r="F67" s="38">
        <v>0.88</v>
      </c>
    </row>
    <row r="68" spans="1:6">
      <c r="A68" s="37" t="s">
        <v>33</v>
      </c>
      <c r="B68" s="37" t="s">
        <v>142</v>
      </c>
      <c r="C68" s="37" t="s">
        <v>11</v>
      </c>
      <c r="D68" s="104">
        <v>44631</v>
      </c>
      <c r="E68" s="37">
        <v>10</v>
      </c>
      <c r="F68" s="38">
        <v>0.2</v>
      </c>
    </row>
    <row r="69" spans="1:6">
      <c r="A69" s="37" t="s">
        <v>33</v>
      </c>
      <c r="B69" s="37" t="s">
        <v>143</v>
      </c>
      <c r="C69" s="37" t="s">
        <v>12</v>
      </c>
      <c r="D69" s="104">
        <v>44616</v>
      </c>
      <c r="E69" s="37">
        <v>4</v>
      </c>
      <c r="F69" s="38">
        <v>0.1</v>
      </c>
    </row>
    <row r="70" spans="1:6">
      <c r="A70" s="37" t="s">
        <v>34</v>
      </c>
      <c r="B70" s="37" t="s">
        <v>144</v>
      </c>
      <c r="C70" s="37" t="s">
        <v>13</v>
      </c>
      <c r="D70" s="104">
        <v>44619</v>
      </c>
      <c r="E70" s="37">
        <v>8</v>
      </c>
      <c r="F70" s="38">
        <v>0.6</v>
      </c>
    </row>
    <row r="71" spans="1:6">
      <c r="A71" s="37" t="s">
        <v>34</v>
      </c>
      <c r="B71" s="37" t="s">
        <v>145</v>
      </c>
      <c r="C71" s="37" t="s">
        <v>14</v>
      </c>
      <c r="D71" s="104">
        <v>44622</v>
      </c>
      <c r="E71" s="37">
        <v>10</v>
      </c>
      <c r="F71" s="38">
        <v>0.34</v>
      </c>
    </row>
    <row r="72" spans="1:6">
      <c r="A72" s="37" t="s">
        <v>34</v>
      </c>
      <c r="B72" s="37" t="s">
        <v>146</v>
      </c>
      <c r="C72" s="37" t="s">
        <v>9</v>
      </c>
      <c r="D72" s="104">
        <v>44625</v>
      </c>
      <c r="E72" s="37">
        <v>6</v>
      </c>
      <c r="F72" s="38">
        <v>0.51</v>
      </c>
    </row>
    <row r="73" spans="1:6">
      <c r="A73" s="37" t="s">
        <v>34</v>
      </c>
      <c r="B73" s="37" t="s">
        <v>147</v>
      </c>
      <c r="C73" s="37" t="s">
        <v>11</v>
      </c>
      <c r="D73" s="104">
        <v>44625</v>
      </c>
      <c r="E73" s="37">
        <v>4</v>
      </c>
      <c r="F73" s="38">
        <v>0.48</v>
      </c>
    </row>
    <row r="74" spans="1:6">
      <c r="A74" s="37" t="s">
        <v>35</v>
      </c>
      <c r="B74" s="37" t="s">
        <v>148</v>
      </c>
      <c r="C74" s="37" t="s">
        <v>12</v>
      </c>
      <c r="D74" s="104">
        <v>44628</v>
      </c>
      <c r="E74" s="37">
        <v>8</v>
      </c>
      <c r="F74" s="38">
        <v>0.32</v>
      </c>
    </row>
    <row r="75" spans="1:6">
      <c r="A75" s="37" t="s">
        <v>35</v>
      </c>
      <c r="B75" s="37" t="s">
        <v>149</v>
      </c>
      <c r="C75" s="37" t="s">
        <v>13</v>
      </c>
      <c r="D75" s="104">
        <v>44630</v>
      </c>
      <c r="E75" s="37">
        <v>9</v>
      </c>
      <c r="F75" s="38">
        <v>0.42</v>
      </c>
    </row>
    <row r="76" spans="1:6">
      <c r="A76" s="37" t="s">
        <v>35</v>
      </c>
      <c r="B76" s="37" t="s">
        <v>150</v>
      </c>
      <c r="C76" s="37" t="s">
        <v>14</v>
      </c>
      <c r="D76" s="104">
        <v>44620</v>
      </c>
      <c r="E76" s="37">
        <v>5</v>
      </c>
      <c r="F76" s="38">
        <v>0.59</v>
      </c>
    </row>
    <row r="77" spans="1:6">
      <c r="A77" s="37" t="s">
        <v>35</v>
      </c>
      <c r="B77" s="37" t="s">
        <v>151</v>
      </c>
      <c r="C77" s="37" t="s">
        <v>9</v>
      </c>
      <c r="D77" s="104">
        <v>44619</v>
      </c>
      <c r="E77" s="37">
        <v>3</v>
      </c>
      <c r="F77" s="38">
        <v>0.31</v>
      </c>
    </row>
    <row r="78" spans="1:6">
      <c r="A78" s="37" t="s">
        <v>35</v>
      </c>
      <c r="B78" s="37" t="s">
        <v>152</v>
      </c>
      <c r="C78" s="37" t="s">
        <v>11</v>
      </c>
      <c r="D78" s="104">
        <v>44621</v>
      </c>
      <c r="E78" s="37">
        <v>7</v>
      </c>
      <c r="F78" s="38">
        <v>0.49</v>
      </c>
    </row>
    <row r="79" spans="1:6">
      <c r="A79" s="37" t="s">
        <v>35</v>
      </c>
      <c r="B79" s="37" t="s">
        <v>153</v>
      </c>
      <c r="C79" s="37" t="s">
        <v>12</v>
      </c>
      <c r="D79" s="104">
        <v>44622</v>
      </c>
      <c r="E79" s="37">
        <v>10</v>
      </c>
      <c r="F79" s="38">
        <v>0.16</v>
      </c>
    </row>
    <row r="80" spans="1:6">
      <c r="A80" s="37" t="s">
        <v>35</v>
      </c>
      <c r="B80" s="37" t="s">
        <v>154</v>
      </c>
      <c r="C80" s="37" t="s">
        <v>13</v>
      </c>
      <c r="D80" s="104">
        <v>44622</v>
      </c>
      <c r="E80" s="37">
        <v>10</v>
      </c>
      <c r="F80" s="38">
        <v>0.31</v>
      </c>
    </row>
    <row r="81" spans="1:6">
      <c r="A81" s="37" t="s">
        <v>35</v>
      </c>
      <c r="B81" s="37" t="s">
        <v>155</v>
      </c>
      <c r="C81" s="37" t="s">
        <v>14</v>
      </c>
      <c r="D81" s="104">
        <v>44622</v>
      </c>
      <c r="E81" s="37">
        <v>3</v>
      </c>
      <c r="F81" s="38">
        <v>0.11</v>
      </c>
    </row>
  </sheetData>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'Projects Summary'!$B$5:$B$14</xm:f>
          </x14:formula1>
          <xm:sqref>A2:A81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P89"/>
  <sheetViews>
    <sheetView showGridLines="0" showRowColHeaders="0" zoomScale="85" zoomScaleNormal="85" workbookViewId="0"/>
  </sheetViews>
  <sheetFormatPr defaultRowHeight="15"/>
  <cols>
    <col min="1" max="1" width="3.85546875" customWidth="1"/>
  </cols>
  <sheetData>
    <row r="1" spans="2:15">
      <c r="B1" s="12"/>
      <c r="C1" s="12"/>
      <c r="D1" s="12"/>
      <c r="E1" s="12"/>
      <c r="F1" s="12"/>
      <c r="G1" s="12"/>
      <c r="H1" s="12"/>
      <c r="I1" s="12"/>
      <c r="J1" s="12"/>
      <c r="K1" s="12"/>
      <c r="L1" s="12"/>
      <c r="M1" s="12"/>
      <c r="N1" s="12"/>
      <c r="O1" s="12"/>
    </row>
    <row r="2" spans="2:15">
      <c r="B2" s="12"/>
      <c r="C2" s="12"/>
      <c r="D2" s="12"/>
      <c r="E2" s="12"/>
      <c r="F2" s="12"/>
      <c r="G2" s="12"/>
      <c r="H2" s="12"/>
      <c r="I2" s="12"/>
      <c r="J2" s="12"/>
      <c r="K2" s="12"/>
      <c r="L2" s="12"/>
      <c r="M2" s="12"/>
      <c r="N2" s="12"/>
      <c r="O2" s="12"/>
    </row>
    <row r="3" spans="2:15">
      <c r="B3" s="12"/>
      <c r="C3" s="12"/>
      <c r="D3" s="12"/>
      <c r="E3" s="12"/>
      <c r="F3" s="12"/>
      <c r="G3" s="12"/>
      <c r="H3" s="12"/>
      <c r="I3" s="12"/>
      <c r="J3" s="12"/>
      <c r="K3" s="12"/>
      <c r="L3" s="12"/>
      <c r="M3" s="12"/>
      <c r="N3" s="12"/>
      <c r="O3" s="12"/>
    </row>
    <row r="4" spans="2:15">
      <c r="B4" s="12"/>
      <c r="C4" s="12"/>
      <c r="D4" s="12"/>
      <c r="E4" s="12"/>
      <c r="F4" s="12"/>
      <c r="G4" s="12"/>
      <c r="H4" s="12"/>
      <c r="I4" s="12"/>
      <c r="J4" s="12"/>
      <c r="K4" s="12"/>
      <c r="L4" s="12"/>
      <c r="M4" s="12"/>
      <c r="N4" s="12"/>
      <c r="O4" s="12"/>
    </row>
    <row r="5" spans="2:15">
      <c r="B5" s="12"/>
      <c r="C5" s="12"/>
      <c r="D5" s="12"/>
      <c r="E5" s="12"/>
      <c r="F5" s="12"/>
      <c r="G5" s="12"/>
      <c r="H5" s="12"/>
      <c r="I5" s="12"/>
      <c r="J5" s="12"/>
      <c r="K5" s="12"/>
      <c r="L5" s="12"/>
      <c r="M5" s="12"/>
      <c r="N5" s="12"/>
      <c r="O5" s="12"/>
    </row>
    <row r="6" spans="2:15">
      <c r="B6" s="12"/>
      <c r="C6" s="12"/>
      <c r="D6" s="12"/>
      <c r="E6" s="12"/>
      <c r="F6" s="12"/>
      <c r="G6" s="12"/>
      <c r="H6" s="12"/>
      <c r="I6" s="12"/>
      <c r="J6" s="12"/>
      <c r="K6" s="12"/>
      <c r="L6" s="12"/>
      <c r="M6" s="12"/>
      <c r="N6" s="12"/>
      <c r="O6" s="12"/>
    </row>
    <row r="86" spans="2:16">
      <c r="B86" s="12"/>
      <c r="C86" s="12"/>
      <c r="D86" s="12"/>
      <c r="E86" s="12"/>
      <c r="F86" s="12"/>
      <c r="G86" s="12"/>
      <c r="H86" s="12"/>
      <c r="I86" s="12"/>
      <c r="J86" s="12"/>
      <c r="K86" s="12"/>
      <c r="L86" s="12"/>
      <c r="M86" s="12"/>
      <c r="N86" s="12"/>
      <c r="O86" s="12"/>
      <c r="P86" s="12"/>
    </row>
    <row r="87" spans="2:16">
      <c r="B87" s="12"/>
      <c r="C87" s="12"/>
      <c r="D87" s="12"/>
      <c r="E87" s="12"/>
      <c r="F87" s="12"/>
      <c r="G87" s="12"/>
      <c r="H87" s="12"/>
      <c r="I87" s="12"/>
      <c r="J87" s="12"/>
      <c r="K87" s="12"/>
      <c r="L87" s="12"/>
      <c r="M87" s="12"/>
      <c r="N87" s="12"/>
      <c r="O87" s="12"/>
      <c r="P87" s="12"/>
    </row>
    <row r="88" spans="2:16">
      <c r="B88" s="12"/>
      <c r="C88" s="12"/>
      <c r="D88" s="12"/>
      <c r="E88" s="12"/>
      <c r="F88" s="12"/>
      <c r="G88" s="12"/>
      <c r="H88" s="12"/>
      <c r="I88" s="12"/>
      <c r="J88" s="12"/>
      <c r="K88" s="12"/>
      <c r="L88" s="12"/>
      <c r="M88" s="12"/>
      <c r="N88" s="12"/>
      <c r="O88" s="12"/>
      <c r="P88" s="12"/>
    </row>
    <row r="89" spans="2:16">
      <c r="B89" s="12"/>
      <c r="C89" s="12"/>
      <c r="D89" s="12"/>
      <c r="E89" s="12"/>
      <c r="F89" s="12"/>
      <c r="G89" s="12"/>
      <c r="H89" s="12"/>
      <c r="I89" s="12"/>
      <c r="J89" s="12"/>
      <c r="K89" s="12"/>
      <c r="L89" s="12"/>
      <c r="M89" s="12"/>
      <c r="N89" s="12"/>
      <c r="O89" s="12"/>
      <c r="P89" s="12"/>
    </row>
  </sheetData>
  <sheetProtection algorithmName="SHA-512" hashValue="m9RbxhiVXpY5no8zbXZLJ2U5TshwbpaqaLsxpEAdRVKFiRPoDQIfs0i2PlYgqrZy3XC3N3YlPV7KiOBsg/Ye4w==" saltValue="CXzHrlFDDcM4VATb+Vq7LA=="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ECFE0-3089-40C5-80F6-E29EDCE3CF0E}">
  <sheetPr codeName="Sheet7"/>
  <dimension ref="A1:AS1135"/>
  <sheetViews>
    <sheetView showGridLines="0" showRowColHeaders="0" topLeftCell="A2" workbookViewId="0">
      <selection activeCell="A2" sqref="A2"/>
    </sheetView>
  </sheetViews>
  <sheetFormatPr defaultColWidth="0" defaultRowHeight="15" zeroHeight="1"/>
  <cols>
    <col min="1" max="13" width="9.140625" customWidth="1"/>
    <col min="14" max="45" width="0" hidden="1" customWidth="1"/>
    <col min="46" max="16384" width="9.140625" hidden="1"/>
  </cols>
  <sheetData>
    <row r="1" spans="1:13" ht="15.75" hidden="1" thickBot="1"/>
    <row r="2" spans="1:13" ht="50.1" customHeight="1" thickTop="1" thickBot="1">
      <c r="A2" s="62"/>
      <c r="B2" s="124" t="s">
        <v>71</v>
      </c>
      <c r="C2" s="125"/>
      <c r="D2" s="125"/>
      <c r="E2" s="125"/>
      <c r="F2" s="125"/>
      <c r="G2" s="125"/>
      <c r="H2" s="125"/>
      <c r="I2" s="122"/>
      <c r="J2" s="122"/>
      <c r="K2" s="122"/>
      <c r="L2" s="122"/>
      <c r="M2" s="123"/>
    </row>
    <row r="3" spans="1:13" ht="7.5" hidden="1" customHeight="1" thickTop="1">
      <c r="A3" s="11"/>
      <c r="B3" s="11"/>
      <c r="C3" s="11"/>
      <c r="D3" s="11"/>
      <c r="E3" s="11"/>
      <c r="F3" s="11"/>
      <c r="G3" s="11"/>
      <c r="H3" s="11"/>
      <c r="I3" s="11"/>
      <c r="J3" s="11"/>
      <c r="K3" s="11"/>
      <c r="L3" s="11"/>
      <c r="M3" s="11"/>
    </row>
    <row r="4" spans="1:13" ht="7.5" hidden="1" customHeight="1">
      <c r="A4" s="11"/>
      <c r="B4" s="11"/>
      <c r="C4" s="11"/>
      <c r="D4" s="11"/>
      <c r="E4" s="11"/>
      <c r="F4" s="11"/>
      <c r="G4" s="11"/>
      <c r="H4" s="11"/>
      <c r="I4" s="11"/>
      <c r="J4" s="11"/>
      <c r="K4" s="11"/>
      <c r="L4" s="11"/>
      <c r="M4" s="11"/>
    </row>
    <row r="5" spans="1:13" ht="15.75" thickTop="1">
      <c r="A5" s="76"/>
      <c r="B5" s="76"/>
      <c r="C5" s="76"/>
      <c r="D5" s="76"/>
      <c r="E5" s="76"/>
      <c r="F5" s="76"/>
      <c r="G5" s="76"/>
      <c r="H5" s="76"/>
      <c r="I5" s="76"/>
      <c r="J5" s="76"/>
      <c r="K5" s="76"/>
      <c r="L5" s="76"/>
      <c r="M5" s="76"/>
    </row>
    <row r="6" spans="1:13" ht="26.25">
      <c r="A6" s="77">
        <v>4</v>
      </c>
      <c r="B6" s="78" t="s">
        <v>70</v>
      </c>
      <c r="C6" s="79"/>
      <c r="D6" s="79"/>
      <c r="E6" s="79"/>
      <c r="F6" s="79"/>
      <c r="G6" s="76"/>
      <c r="H6" s="79"/>
      <c r="I6" s="76"/>
      <c r="J6" s="76"/>
      <c r="K6" s="76"/>
      <c r="L6" s="76"/>
      <c r="M6" s="76"/>
    </row>
    <row r="7" spans="1:13" ht="24.75" customHeight="1">
      <c r="A7" s="80"/>
      <c r="B7" s="127" t="s">
        <v>69</v>
      </c>
      <c r="C7" s="127"/>
      <c r="D7" s="127"/>
      <c r="E7" s="127"/>
      <c r="F7" s="127"/>
      <c r="G7" s="127"/>
      <c r="H7" s="127"/>
      <c r="I7" s="127"/>
      <c r="J7" s="127"/>
      <c r="K7" s="127"/>
      <c r="L7" s="127"/>
      <c r="M7" s="76"/>
    </row>
    <row r="8" spans="1:13" ht="3.75" customHeight="1">
      <c r="A8" s="80"/>
      <c r="B8" s="81"/>
      <c r="C8" s="79"/>
      <c r="D8" s="79"/>
      <c r="E8" s="79"/>
      <c r="F8" s="79"/>
      <c r="G8" s="76"/>
      <c r="H8" s="79"/>
      <c r="I8" s="76"/>
      <c r="J8" s="76"/>
      <c r="K8" s="76"/>
      <c r="L8" s="76"/>
      <c r="M8" s="76"/>
    </row>
    <row r="9" spans="1:13" ht="24.75" customHeight="1">
      <c r="A9" s="82">
        <v>4</v>
      </c>
      <c r="B9" s="128" t="s">
        <v>68</v>
      </c>
      <c r="C9" s="128"/>
      <c r="D9" s="128"/>
      <c r="E9" s="128"/>
      <c r="F9" s="128"/>
      <c r="G9" s="128"/>
      <c r="H9" s="128"/>
      <c r="I9" s="128"/>
      <c r="J9" s="128"/>
      <c r="K9" s="128"/>
      <c r="L9" s="128"/>
      <c r="M9" s="76"/>
    </row>
    <row r="10" spans="1:13" ht="24.75" customHeight="1">
      <c r="A10" s="82">
        <v>4</v>
      </c>
      <c r="B10" s="129" t="s">
        <v>67</v>
      </c>
      <c r="C10" s="129"/>
      <c r="D10" s="129"/>
      <c r="E10" s="129"/>
      <c r="F10" s="129"/>
      <c r="G10" s="129"/>
      <c r="H10" s="129"/>
      <c r="I10" s="129"/>
      <c r="J10" s="129"/>
      <c r="K10" s="129"/>
      <c r="L10" s="129"/>
      <c r="M10" s="76"/>
    </row>
    <row r="11" spans="1:13" ht="9.75" hidden="1" customHeight="1">
      <c r="A11" s="76"/>
      <c r="B11" s="76"/>
      <c r="C11" s="76"/>
      <c r="D11" s="76"/>
      <c r="E11" s="76"/>
      <c r="F11" s="76"/>
      <c r="G11" s="76"/>
      <c r="H11" s="76"/>
      <c r="I11" s="76"/>
      <c r="J11" s="76"/>
      <c r="K11" s="76"/>
      <c r="L11" s="76"/>
      <c r="M11" s="76"/>
    </row>
    <row r="12" spans="1:13" ht="9.75" hidden="1" customHeight="1">
      <c r="A12" s="76"/>
      <c r="B12" s="76"/>
      <c r="C12" s="76"/>
      <c r="D12" s="76"/>
      <c r="E12" s="76"/>
      <c r="F12" s="76"/>
      <c r="G12" s="76"/>
      <c r="H12" s="76"/>
      <c r="I12" s="76"/>
      <c r="J12" s="76"/>
      <c r="K12" s="76"/>
      <c r="L12" s="76"/>
      <c r="M12" s="76"/>
    </row>
    <row r="13" spans="1:13" ht="9.75" customHeight="1">
      <c r="A13" s="76"/>
      <c r="B13" s="76"/>
      <c r="C13" s="76"/>
      <c r="D13" s="76"/>
      <c r="E13" s="76"/>
      <c r="F13" s="76"/>
      <c r="G13" s="76"/>
      <c r="H13" s="76"/>
      <c r="I13" s="76"/>
      <c r="J13" s="76"/>
      <c r="K13" s="76"/>
      <c r="L13" s="76"/>
      <c r="M13" s="76"/>
    </row>
    <row r="14" spans="1:13" ht="24.75" customHeight="1">
      <c r="A14" s="77">
        <v>4</v>
      </c>
      <c r="B14" s="83" t="s">
        <v>66</v>
      </c>
      <c r="C14" s="76"/>
      <c r="D14" s="76"/>
      <c r="E14" s="76"/>
      <c r="F14" s="76"/>
      <c r="G14" s="76"/>
      <c r="H14" s="76"/>
      <c r="I14" s="76"/>
      <c r="J14" s="76"/>
      <c r="K14" s="76"/>
      <c r="L14" s="76"/>
      <c r="M14" s="76"/>
    </row>
    <row r="15" spans="1:13" ht="24.75" customHeight="1">
      <c r="A15" s="76"/>
      <c r="B15" s="76"/>
      <c r="C15" s="76"/>
      <c r="D15" s="76"/>
      <c r="E15" s="76"/>
      <c r="F15" s="76"/>
      <c r="G15" s="76"/>
      <c r="H15" s="76"/>
      <c r="I15" s="76"/>
      <c r="J15" s="76"/>
      <c r="K15" s="76"/>
      <c r="L15" s="76"/>
      <c r="M15" s="76"/>
    </row>
    <row r="16" spans="1:13" ht="24.75" customHeight="1">
      <c r="A16" s="82">
        <v>4</v>
      </c>
      <c r="B16" s="126" t="s">
        <v>65</v>
      </c>
      <c r="C16" s="126"/>
      <c r="D16" s="126"/>
      <c r="E16" s="126"/>
      <c r="F16" s="126"/>
      <c r="G16" s="126"/>
      <c r="H16" s="126"/>
      <c r="I16" s="126"/>
      <c r="J16" s="126"/>
      <c r="K16" s="126"/>
      <c r="L16" s="126"/>
      <c r="M16" s="76"/>
    </row>
    <row r="17" spans="1:13" ht="24.75" customHeight="1">
      <c r="A17" s="82">
        <v>4</v>
      </c>
      <c r="B17" s="126" t="s">
        <v>64</v>
      </c>
      <c r="C17" s="126"/>
      <c r="D17" s="126"/>
      <c r="E17" s="126"/>
      <c r="F17" s="126"/>
      <c r="G17" s="126"/>
      <c r="H17" s="126"/>
      <c r="I17" s="126"/>
      <c r="J17" s="126"/>
      <c r="K17" s="126"/>
      <c r="L17" s="126"/>
      <c r="M17" s="76"/>
    </row>
    <row r="18" spans="1:13" ht="24.75" customHeight="1">
      <c r="A18" s="82">
        <v>4</v>
      </c>
      <c r="B18" s="126" t="s">
        <v>63</v>
      </c>
      <c r="C18" s="126"/>
      <c r="D18" s="126"/>
      <c r="E18" s="126"/>
      <c r="F18" s="126"/>
      <c r="G18" s="126"/>
      <c r="H18" s="126"/>
      <c r="I18" s="126"/>
      <c r="J18" s="126"/>
      <c r="K18" s="126"/>
      <c r="L18" s="126"/>
      <c r="M18" s="76"/>
    </row>
    <row r="19" spans="1:13">
      <c r="A19" s="76"/>
      <c r="B19" s="76"/>
      <c r="C19" s="76"/>
      <c r="D19" s="76"/>
      <c r="E19" s="76"/>
      <c r="F19" s="76"/>
      <c r="G19" s="76"/>
      <c r="H19" s="76"/>
      <c r="I19" s="76"/>
      <c r="J19" s="76"/>
      <c r="K19" s="76"/>
      <c r="L19" s="76"/>
      <c r="M19" s="76"/>
    </row>
    <row r="20" spans="1:13" ht="24.75" customHeight="1">
      <c r="A20" s="77">
        <v>4</v>
      </c>
      <c r="B20" s="83" t="s">
        <v>62</v>
      </c>
      <c r="C20" s="76"/>
      <c r="D20" s="76"/>
      <c r="E20" s="76"/>
      <c r="F20" s="76"/>
      <c r="G20" s="76"/>
      <c r="H20" s="76"/>
      <c r="I20" s="76"/>
      <c r="J20" s="76"/>
      <c r="K20" s="76"/>
      <c r="L20" s="76"/>
      <c r="M20" s="76"/>
    </row>
    <row r="21" spans="1:13">
      <c r="A21" s="76"/>
      <c r="B21" s="76"/>
      <c r="C21" s="76"/>
      <c r="D21" s="76"/>
      <c r="E21" s="76"/>
      <c r="F21" s="76"/>
      <c r="G21" s="76"/>
      <c r="H21" s="76"/>
      <c r="I21" s="76"/>
      <c r="J21" s="76"/>
      <c r="K21" s="76"/>
      <c r="L21" s="76"/>
      <c r="M21" s="76"/>
    </row>
    <row r="22" spans="1:13" ht="33.75" customHeight="1">
      <c r="A22" s="82">
        <v>4</v>
      </c>
      <c r="B22" s="126" t="s">
        <v>61</v>
      </c>
      <c r="C22" s="126"/>
      <c r="D22" s="126"/>
      <c r="E22" s="126"/>
      <c r="F22" s="126"/>
      <c r="G22" s="126"/>
      <c r="H22" s="126"/>
      <c r="I22" s="126"/>
      <c r="J22" s="126"/>
      <c r="K22" s="126"/>
      <c r="L22" s="126"/>
      <c r="M22" s="76"/>
    </row>
    <row r="23" spans="1:13" ht="38.25" customHeight="1">
      <c r="A23" s="82">
        <v>4</v>
      </c>
      <c r="B23" s="126" t="s">
        <v>60</v>
      </c>
      <c r="C23" s="126"/>
      <c r="D23" s="126"/>
      <c r="E23" s="126"/>
      <c r="F23" s="126"/>
      <c r="G23" s="126"/>
      <c r="H23" s="126"/>
      <c r="I23" s="126"/>
      <c r="J23" s="126"/>
      <c r="K23" s="126"/>
      <c r="L23" s="126"/>
      <c r="M23" s="76"/>
    </row>
    <row r="24" spans="1:13" ht="33.75" customHeight="1">
      <c r="A24" s="82">
        <v>4</v>
      </c>
      <c r="B24" s="126" t="s">
        <v>59</v>
      </c>
      <c r="C24" s="126"/>
      <c r="D24" s="126"/>
      <c r="E24" s="126"/>
      <c r="F24" s="126"/>
      <c r="G24" s="126"/>
      <c r="H24" s="126"/>
      <c r="I24" s="126"/>
      <c r="J24" s="126"/>
      <c r="K24" s="126"/>
      <c r="L24" s="126"/>
      <c r="M24" s="76"/>
    </row>
    <row r="25" spans="1:13" ht="33.75" customHeight="1">
      <c r="A25" s="82">
        <v>4</v>
      </c>
      <c r="B25" s="126" t="s">
        <v>58</v>
      </c>
      <c r="C25" s="126"/>
      <c r="D25" s="126"/>
      <c r="E25" s="126"/>
      <c r="F25" s="126"/>
      <c r="G25" s="126"/>
      <c r="H25" s="126"/>
      <c r="I25" s="126"/>
      <c r="J25" s="126"/>
      <c r="K25" s="126"/>
      <c r="L25" s="126"/>
      <c r="M25" s="76"/>
    </row>
    <row r="26" spans="1:13" ht="33.75" customHeight="1">
      <c r="A26" s="82">
        <v>4</v>
      </c>
      <c r="B26" s="126" t="s">
        <v>57</v>
      </c>
      <c r="C26" s="126"/>
      <c r="D26" s="126"/>
      <c r="E26" s="126"/>
      <c r="F26" s="126"/>
      <c r="G26" s="126"/>
      <c r="H26" s="126"/>
      <c r="I26" s="126"/>
      <c r="J26" s="126"/>
      <c r="K26" s="126"/>
      <c r="L26" s="126"/>
      <c r="M26" s="76"/>
    </row>
    <row r="27" spans="1:13">
      <c r="A27" s="84" t="s">
        <v>56</v>
      </c>
      <c r="B27" s="85" t="s">
        <v>55</v>
      </c>
      <c r="C27" s="76"/>
      <c r="D27" s="76"/>
      <c r="E27" s="76"/>
      <c r="F27" s="76"/>
      <c r="G27" s="76"/>
      <c r="H27" s="76"/>
      <c r="I27" s="76"/>
      <c r="J27" s="76"/>
      <c r="K27" s="76"/>
      <c r="L27" s="76"/>
      <c r="M27" s="76"/>
    </row>
    <row r="28" spans="1:13" ht="26.25">
      <c r="A28" s="86"/>
      <c r="B28" s="83"/>
      <c r="C28" s="76"/>
      <c r="D28" s="76"/>
      <c r="E28" s="76"/>
      <c r="F28" s="76"/>
      <c r="G28" s="76"/>
      <c r="H28" s="76"/>
      <c r="I28" s="76"/>
      <c r="J28" s="76"/>
      <c r="K28" s="76"/>
      <c r="L28" s="76"/>
      <c r="M28" s="76"/>
    </row>
    <row r="29" spans="1:13">
      <c r="A29" s="76"/>
      <c r="B29" s="76"/>
      <c r="C29" s="76"/>
      <c r="D29" s="76"/>
      <c r="E29" s="76"/>
      <c r="F29" s="76"/>
      <c r="G29" s="76"/>
      <c r="H29" s="76"/>
      <c r="I29" s="76"/>
      <c r="J29" s="76"/>
      <c r="K29" s="76"/>
      <c r="L29" s="76"/>
      <c r="M29" s="76"/>
    </row>
    <row r="30" spans="1:13">
      <c r="A30" s="76"/>
      <c r="B30" s="76"/>
      <c r="C30" s="76"/>
      <c r="D30" s="76"/>
      <c r="E30" s="76"/>
      <c r="F30" s="76"/>
      <c r="G30" s="76"/>
      <c r="H30" s="76"/>
      <c r="I30" s="76"/>
      <c r="J30" s="76"/>
      <c r="K30" s="76"/>
      <c r="L30" s="76"/>
      <c r="M30" s="76"/>
    </row>
    <row r="31" spans="1:13">
      <c r="A31" s="76"/>
      <c r="B31" s="76"/>
      <c r="C31" s="76"/>
      <c r="D31" s="76"/>
      <c r="E31" s="76"/>
      <c r="F31" s="76"/>
      <c r="G31" s="76"/>
      <c r="H31" s="76"/>
      <c r="I31" s="76"/>
      <c r="J31" s="76"/>
      <c r="K31" s="76"/>
      <c r="L31" s="76"/>
      <c r="M31" s="76"/>
    </row>
    <row r="32" spans="1:13">
      <c r="A32" s="76"/>
      <c r="B32" s="76"/>
      <c r="C32" s="76"/>
      <c r="D32" s="76"/>
      <c r="E32" s="76"/>
      <c r="F32" s="76"/>
      <c r="G32" s="76"/>
      <c r="H32" s="76"/>
      <c r="I32" s="76"/>
      <c r="J32" s="76"/>
      <c r="K32" s="76"/>
      <c r="L32" s="76"/>
      <c r="M32" s="76"/>
    </row>
    <row r="33" spans="1:13">
      <c r="A33" s="76"/>
      <c r="B33" s="76"/>
      <c r="C33" s="76"/>
      <c r="D33" s="76"/>
      <c r="E33" s="76"/>
      <c r="F33" s="76"/>
      <c r="G33" s="76"/>
      <c r="H33" s="76"/>
      <c r="I33" s="76"/>
      <c r="J33" s="76"/>
      <c r="K33" s="76"/>
      <c r="L33" s="76"/>
      <c r="M33" s="76"/>
    </row>
    <row r="34" spans="1:13">
      <c r="A34" s="76"/>
      <c r="B34" s="76"/>
      <c r="C34" s="76"/>
      <c r="D34" s="76"/>
      <c r="E34" s="76"/>
      <c r="F34" s="76"/>
      <c r="G34" s="76"/>
      <c r="H34" s="76"/>
      <c r="I34" s="76"/>
      <c r="J34" s="76"/>
      <c r="K34" s="76"/>
      <c r="L34" s="76"/>
      <c r="M34" s="76"/>
    </row>
    <row r="35" spans="1:13">
      <c r="A35" s="76"/>
      <c r="B35" s="76"/>
      <c r="C35" s="76"/>
      <c r="D35" s="76"/>
      <c r="E35" s="76"/>
      <c r="F35" s="76"/>
      <c r="G35" s="76"/>
      <c r="H35" s="76"/>
      <c r="I35" s="76"/>
      <c r="J35" s="76"/>
      <c r="K35" s="76"/>
      <c r="L35" s="76"/>
      <c r="M35" s="76"/>
    </row>
    <row r="36" spans="1:13">
      <c r="A36" s="76"/>
      <c r="B36" s="76"/>
      <c r="C36" s="76"/>
      <c r="D36" s="76"/>
      <c r="E36" s="76"/>
      <c r="F36" s="76"/>
      <c r="G36" s="76"/>
      <c r="H36" s="76"/>
      <c r="I36" s="76"/>
      <c r="J36" s="76"/>
      <c r="K36" s="76"/>
      <c r="L36" s="76"/>
      <c r="M36" s="76"/>
    </row>
    <row r="37" spans="1:13">
      <c r="A37" s="76"/>
      <c r="B37" s="76"/>
      <c r="C37" s="76"/>
      <c r="D37" s="76"/>
      <c r="E37" s="76"/>
      <c r="F37" s="76"/>
      <c r="G37" s="76"/>
      <c r="H37" s="76"/>
      <c r="I37" s="76"/>
      <c r="J37" s="76"/>
      <c r="K37" s="76"/>
      <c r="L37" s="76"/>
      <c r="M37" s="76"/>
    </row>
    <row r="38" spans="1:13">
      <c r="A38" s="76"/>
      <c r="B38" s="76"/>
      <c r="C38" s="76"/>
      <c r="D38" s="76"/>
      <c r="E38" s="76"/>
      <c r="F38" s="76"/>
      <c r="G38" s="76"/>
      <c r="H38" s="76"/>
      <c r="I38" s="76"/>
      <c r="J38" s="76"/>
      <c r="K38" s="76"/>
      <c r="L38" s="76"/>
      <c r="M38" s="76"/>
    </row>
    <row r="39" spans="1:13">
      <c r="A39" s="76"/>
      <c r="B39" s="76"/>
      <c r="C39" s="76"/>
      <c r="D39" s="76"/>
      <c r="E39" s="76"/>
      <c r="F39" s="76"/>
      <c r="G39" s="76"/>
      <c r="H39" s="76"/>
      <c r="I39" s="76"/>
      <c r="J39" s="76"/>
      <c r="K39" s="76"/>
      <c r="L39" s="76"/>
      <c r="M39" s="76"/>
    </row>
    <row r="40" spans="1:13">
      <c r="A40" s="76"/>
      <c r="B40" s="76"/>
      <c r="C40" s="76"/>
      <c r="D40" s="76"/>
      <c r="E40" s="76"/>
      <c r="F40" s="76"/>
      <c r="G40" s="76"/>
      <c r="H40" s="76"/>
      <c r="I40" s="76"/>
      <c r="J40" s="76"/>
      <c r="K40" s="76"/>
      <c r="L40" s="76"/>
      <c r="M40" s="76"/>
    </row>
    <row r="1117" spans="4:12" ht="15.75" hidden="1">
      <c r="D1117" s="45"/>
      <c r="E1117" s="45"/>
      <c r="F1117" s="45"/>
      <c r="G1117" s="45"/>
      <c r="H1117" s="45"/>
      <c r="I1117" s="45"/>
      <c r="J1117" s="45"/>
      <c r="K1117" s="45"/>
      <c r="L1117" s="45"/>
    </row>
    <row r="1118" spans="4:12" ht="15.75" hidden="1">
      <c r="D1118" s="45"/>
      <c r="E1118" s="45"/>
      <c r="F1118" s="45"/>
      <c r="G1118" s="45"/>
      <c r="H1118" s="45"/>
      <c r="I1118" s="45"/>
      <c r="J1118" s="45"/>
      <c r="K1118" s="45"/>
      <c r="L1118" s="45"/>
    </row>
    <row r="1119" spans="4:12" ht="15.75" hidden="1">
      <c r="D1119" s="45"/>
      <c r="E1119" s="45"/>
      <c r="F1119" s="45"/>
      <c r="G1119" s="45"/>
      <c r="H1119" s="45"/>
      <c r="I1119" s="45"/>
      <c r="J1119" s="45"/>
      <c r="K1119" s="45"/>
      <c r="L1119" s="45"/>
    </row>
    <row r="1120" spans="4:12" ht="15.75" hidden="1">
      <c r="D1120" s="45"/>
      <c r="E1120" s="45"/>
      <c r="F1120" s="45"/>
      <c r="G1120" s="45"/>
      <c r="H1120" s="45"/>
      <c r="I1120" s="45"/>
      <c r="J1120" s="45"/>
      <c r="K1120" s="45"/>
      <c r="L1120" s="45"/>
    </row>
    <row r="1121" spans="3:12" ht="15.75" hidden="1">
      <c r="D1121" s="45"/>
      <c r="E1121" s="45"/>
      <c r="F1121" s="45"/>
      <c r="G1121" s="45"/>
      <c r="H1121" s="45"/>
      <c r="I1121" s="45"/>
      <c r="J1121" s="45"/>
      <c r="K1121" s="45"/>
      <c r="L1121" s="45"/>
    </row>
    <row r="1122" spans="3:12" ht="15.75" hidden="1">
      <c r="C1122" s="46"/>
      <c r="D1122" s="46"/>
      <c r="E1122" s="46"/>
      <c r="F1122" s="46"/>
      <c r="G1122" s="46"/>
      <c r="H1122" s="46"/>
      <c r="I1122" s="46"/>
      <c r="J1122" s="46"/>
      <c r="K1122" s="46"/>
      <c r="L1122" s="45"/>
    </row>
    <row r="1123" spans="3:12" ht="15.75" hidden="1">
      <c r="C1123" s="46"/>
      <c r="D1123" s="46"/>
      <c r="E1123" s="46"/>
      <c r="F1123" s="46"/>
      <c r="G1123" s="46"/>
      <c r="H1123" s="46"/>
      <c r="I1123" s="46"/>
      <c r="J1123" s="46"/>
      <c r="K1123" s="46"/>
      <c r="L1123" s="45"/>
    </row>
    <row r="1124" spans="3:12" ht="0.2" customHeight="1">
      <c r="C1124" s="46"/>
      <c r="D1124" s="46"/>
      <c r="E1124" s="46"/>
      <c r="F1124" s="46"/>
      <c r="G1124" s="46"/>
      <c r="H1124" s="46"/>
      <c r="I1124" s="46"/>
      <c r="J1124" s="46"/>
      <c r="K1124" s="46"/>
      <c r="L1124" s="45"/>
    </row>
    <row r="1125" spans="3:12" ht="0.2" customHeight="1">
      <c r="C1125" s="46"/>
      <c r="D1125" s="61"/>
      <c r="E1125" s="46"/>
      <c r="F1125" s="46"/>
      <c r="G1125" s="46"/>
      <c r="H1125" s="46"/>
      <c r="I1125" s="46"/>
      <c r="J1125" s="46"/>
      <c r="K1125" s="46"/>
      <c r="L1125" s="45"/>
    </row>
    <row r="1126" spans="3:12" ht="0.2" customHeight="1">
      <c r="C1126" s="46"/>
      <c r="D1126" s="46"/>
      <c r="E1126" s="46"/>
      <c r="F1126" s="46"/>
      <c r="G1126" s="46"/>
      <c r="H1126" s="46"/>
      <c r="I1126" s="46"/>
      <c r="J1126" s="46"/>
      <c r="K1126" s="46"/>
      <c r="L1126" s="45"/>
    </row>
    <row r="1127" spans="3:12" ht="0.2" customHeight="1">
      <c r="C1127" s="46"/>
      <c r="D1127" s="46"/>
      <c r="E1127" s="46"/>
      <c r="F1127" s="46"/>
      <c r="G1127" s="46"/>
      <c r="H1127" s="46"/>
      <c r="I1127" s="46"/>
      <c r="J1127" s="46"/>
      <c r="K1127" s="46"/>
      <c r="L1127" s="45"/>
    </row>
    <row r="1128" spans="3:12" ht="15.75" hidden="1">
      <c r="C1128" s="46"/>
      <c r="D1128" s="46"/>
      <c r="E1128" s="46"/>
      <c r="F1128" s="46"/>
      <c r="G1128" s="46"/>
      <c r="H1128" s="46"/>
      <c r="I1128" s="46"/>
      <c r="J1128" s="46"/>
      <c r="K1128" s="46"/>
      <c r="L1128" s="45"/>
    </row>
    <row r="1129" spans="3:12" ht="15.75" hidden="1">
      <c r="C1129" s="46"/>
      <c r="D1129" s="46"/>
      <c r="E1129" s="46"/>
      <c r="F1129" s="46"/>
      <c r="G1129" s="46"/>
      <c r="H1129" s="46"/>
      <c r="I1129" s="46"/>
      <c r="J1129" s="46"/>
      <c r="K1129" s="46"/>
      <c r="L1129" s="45"/>
    </row>
    <row r="1130" spans="3:12" ht="15.75" hidden="1">
      <c r="C1130" s="46"/>
      <c r="D1130" s="46"/>
      <c r="E1130" s="46"/>
      <c r="F1130" s="46"/>
      <c r="G1130" s="46"/>
      <c r="H1130" s="46"/>
      <c r="I1130" s="46"/>
      <c r="J1130" s="46"/>
      <c r="K1130" s="46"/>
      <c r="L1130" s="45"/>
    </row>
    <row r="1131" spans="3:12" ht="15.75" hidden="1">
      <c r="C1131" s="46"/>
      <c r="D1131" s="46"/>
      <c r="E1131" s="46"/>
      <c r="F1131" s="46"/>
      <c r="G1131" s="46"/>
      <c r="H1131" s="46"/>
      <c r="I1131" s="46"/>
      <c r="J1131" s="46"/>
      <c r="K1131" s="46"/>
      <c r="L1131" s="45"/>
    </row>
    <row r="1132" spans="3:12" ht="15.75" hidden="1">
      <c r="C1132" s="46"/>
      <c r="D1132" s="46"/>
      <c r="E1132" s="46"/>
      <c r="F1132" s="46"/>
      <c r="G1132" s="46"/>
      <c r="H1132" s="46"/>
      <c r="I1132" s="46"/>
      <c r="J1132" s="46"/>
      <c r="K1132" s="46"/>
      <c r="L1132" s="45"/>
    </row>
    <row r="1133" spans="3:12" ht="15.75" hidden="1">
      <c r="C1133" s="46"/>
      <c r="D1133" s="46"/>
      <c r="E1133" s="46"/>
      <c r="F1133" s="46"/>
      <c r="G1133" s="46"/>
      <c r="H1133" s="46"/>
      <c r="I1133" s="46"/>
      <c r="J1133" s="46"/>
      <c r="K1133" s="46"/>
      <c r="L1133" s="45"/>
    </row>
    <row r="1134" spans="3:12" ht="15.75" hidden="1">
      <c r="D1134" s="45"/>
      <c r="E1134" s="45"/>
      <c r="F1134" s="45"/>
      <c r="G1134" s="45"/>
      <c r="H1134" s="45"/>
      <c r="I1134" s="45"/>
      <c r="J1134" s="45"/>
      <c r="K1134" s="45"/>
      <c r="L1134" s="45"/>
    </row>
    <row r="1135" spans="3:12" ht="15.75" hidden="1">
      <c r="D1135" s="45"/>
      <c r="E1135" s="45"/>
      <c r="F1135" s="45"/>
      <c r="G1135" s="45"/>
      <c r="H1135" s="45"/>
      <c r="I1135" s="45"/>
      <c r="J1135" s="45"/>
      <c r="K1135" s="45"/>
      <c r="L1135" s="45"/>
    </row>
  </sheetData>
  <sheetProtection algorithmName="SHA-512" hashValue="Oau6Z4FBVyFLvEJ7EfkJOjfV+FMmL/OsqIo9SMP0ckcPezn+6ZEINWdgvDVZg0cbvv5MAqn3pjl7MeFjMc+vDw==" saltValue="eP6Ah6SakTQyBJqQ935kIQ==" spinCount="100000" sheet="1" objects="1" scenarios="1"/>
  <mergeCells count="13">
    <mergeCell ref="I2:M2"/>
    <mergeCell ref="B2:H2"/>
    <mergeCell ref="B26:L26"/>
    <mergeCell ref="B7:L7"/>
    <mergeCell ref="B9:L9"/>
    <mergeCell ref="B10:L10"/>
    <mergeCell ref="B16:L16"/>
    <mergeCell ref="B17:L17"/>
    <mergeCell ref="B18:L18"/>
    <mergeCell ref="B22:L22"/>
    <mergeCell ref="B23:L23"/>
    <mergeCell ref="B24:L24"/>
    <mergeCell ref="B25:L25"/>
  </mergeCells>
  <hyperlinks>
    <hyperlink ref="B27" r:id="rId1" xr:uid="{2674759C-67A9-483F-AE14-B83AC5EDDA75}"/>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Intro</vt:lpstr>
      <vt:lpstr>Dashboard</vt:lpstr>
      <vt:lpstr>Gantt Chart</vt:lpstr>
      <vt:lpstr>Projects Summary</vt:lpstr>
      <vt:lpstr>Data Sheet</vt:lpstr>
      <vt:lpstr>Advanced Project Plan Template</vt:lpstr>
      <vt:lpstr>License</vt:lpstr>
      <vt:lpstr>rng_All_Projects</vt:lpstr>
      <vt:lpstr>rng_Project</vt:lpstr>
      <vt:lpstr>rng_Tasks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Bhaskara</cp:lastModifiedBy>
  <dcterms:created xsi:type="dcterms:W3CDTF">2014-01-17T11:24:01Z</dcterms:created>
  <dcterms:modified xsi:type="dcterms:W3CDTF">2022-07-24T11:42:11Z</dcterms:modified>
</cp:coreProperties>
</file>